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zechglobal.sharepoint.com/teams/DD-ZBU-BIM2AVA/Freigegebene Dokumente/10_Pilotprojekte/10.10_TWIN_CUBES_2023/"/>
    </mc:Choice>
  </mc:AlternateContent>
  <xr:revisionPtr revIDLastSave="19" documentId="13_ncr:1_{4AC825BD-842E-47EF-B8B2-9BFFE6F54B34}" xr6:coauthVersionLast="47" xr6:coauthVersionMax="47" xr10:uidLastSave="{5A7C2500-A00F-4315-8179-C2F5FB3D42AF}"/>
  <bookViews>
    <workbookView xWindow="-120" yWindow="-120" windowWidth="29040" windowHeight="15840" activeTab="2" xr2:uid="{9DFBAFD7-6BA2-409F-B392-E83251F528D5}"/>
  </bookViews>
  <sheets>
    <sheet name="LV_Desite Mengenvergleich" sheetId="2" r:id="rId1"/>
    <sheet name="Desite Refrence" sheetId="3" r:id="rId2"/>
    <sheet name="Auswahlgruppen_Desite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5" i="2" l="1"/>
  <c r="J239" i="2"/>
  <c r="I239" i="2"/>
  <c r="I260" i="2"/>
  <c r="J220" i="2"/>
  <c r="J221" i="2"/>
  <c r="J222" i="2"/>
  <c r="J223" i="2"/>
  <c r="G191" i="2"/>
  <c r="I259" i="2"/>
  <c r="K261" i="2"/>
  <c r="J219" i="2"/>
  <c r="K219" i="2"/>
  <c r="J214" i="2"/>
  <c r="K207" i="2"/>
  <c r="K208" i="2"/>
  <c r="K209" i="2"/>
  <c r="K210" i="2"/>
  <c r="K211" i="2"/>
  <c r="K212" i="2"/>
  <c r="K179" i="2"/>
  <c r="J113" i="2"/>
  <c r="J117" i="2"/>
  <c r="J118" i="2"/>
  <c r="K113" i="2"/>
  <c r="G261" i="2"/>
  <c r="I113" i="2"/>
  <c r="G219" i="2"/>
  <c r="G212" i="2"/>
  <c r="K214" i="2"/>
  <c r="I35" i="2"/>
  <c r="H18" i="2"/>
  <c r="J191" i="2" l="1"/>
  <c r="G179" i="2"/>
  <c r="I163" i="2"/>
  <c r="I162" i="2"/>
  <c r="K162" i="2" s="1"/>
  <c r="G157" i="2"/>
  <c r="K157" i="2" s="1"/>
  <c r="G117" i="2"/>
  <c r="K117" i="2" s="1"/>
  <c r="G113" i="2"/>
  <c r="K57" i="2"/>
  <c r="K55" i="2"/>
  <c r="G18" i="2"/>
  <c r="K180" i="3"/>
  <c r="G35" i="2"/>
  <c r="G31" i="2"/>
  <c r="K31" i="2" s="1"/>
  <c r="G15" i="2"/>
  <c r="K15" i="2" s="1"/>
  <c r="R104" i="3"/>
  <c r="K20" i="2"/>
  <c r="K21" i="2"/>
  <c r="K28" i="2"/>
  <c r="K33" i="2"/>
  <c r="K34" i="2"/>
  <c r="K36" i="2"/>
  <c r="K46" i="2"/>
  <c r="K47" i="2"/>
  <c r="K48" i="2"/>
  <c r="K49" i="2"/>
  <c r="K53" i="2"/>
  <c r="K54" i="2"/>
  <c r="K56" i="2"/>
  <c r="K109" i="2"/>
  <c r="K118" i="2"/>
  <c r="K158" i="2"/>
  <c r="K160" i="2"/>
  <c r="K161" i="2"/>
  <c r="K163" i="2"/>
  <c r="K165" i="2"/>
  <c r="K166" i="2"/>
  <c r="K167" i="2"/>
  <c r="K172" i="2"/>
  <c r="K173" i="2"/>
  <c r="K180" i="2"/>
  <c r="K182" i="2"/>
  <c r="K184" i="2"/>
  <c r="K185" i="2"/>
  <c r="K187" i="2"/>
  <c r="K193" i="2"/>
  <c r="K194" i="2"/>
  <c r="K199" i="2"/>
  <c r="K200" i="2"/>
  <c r="K202" i="2"/>
  <c r="K203" i="2"/>
  <c r="K205" i="2"/>
  <c r="K206" i="2"/>
  <c r="K215" i="2"/>
  <c r="K216" i="2"/>
  <c r="K217" i="2"/>
  <c r="K218" i="2"/>
  <c r="K221" i="2"/>
  <c r="K222" i="2"/>
  <c r="K223" i="2"/>
  <c r="K224" i="2"/>
  <c r="K225" i="2"/>
  <c r="K226" i="2"/>
  <c r="K227" i="2"/>
  <c r="K229" i="2"/>
  <c r="K230" i="2"/>
  <c r="K231" i="2"/>
  <c r="K232" i="2"/>
  <c r="K235" i="2"/>
  <c r="K236" i="2"/>
  <c r="K238" i="2"/>
  <c r="K239" i="2"/>
  <c r="K243" i="2"/>
  <c r="K244" i="2"/>
  <c r="K245" i="2"/>
  <c r="K246" i="2"/>
  <c r="K247" i="2"/>
  <c r="K248" i="2"/>
  <c r="K249" i="2"/>
  <c r="K250" i="2"/>
  <c r="K251" i="2"/>
  <c r="K252" i="2"/>
  <c r="K253" i="2"/>
  <c r="K256" i="2"/>
  <c r="K257" i="2"/>
  <c r="K259" i="2"/>
  <c r="K260" i="2"/>
  <c r="K263" i="2"/>
  <c r="K264" i="2"/>
  <c r="K265" i="2"/>
  <c r="K266" i="2"/>
  <c r="K267" i="2"/>
  <c r="K268" i="2"/>
  <c r="K269" i="2"/>
  <c r="K270" i="2"/>
  <c r="K271" i="2"/>
  <c r="K272" i="2"/>
  <c r="K273" i="2"/>
  <c r="K274" i="2"/>
  <c r="K275" i="2"/>
  <c r="K276" i="2"/>
  <c r="K277" i="2"/>
  <c r="K278" i="2"/>
  <c r="K279" i="2"/>
  <c r="K282" i="2"/>
  <c r="K283" i="2"/>
  <c r="K286" i="2"/>
  <c r="K7" i="2"/>
  <c r="J7" i="2"/>
  <c r="R39" i="3"/>
  <c r="G26" i="2"/>
  <c r="K26" i="2" s="1"/>
  <c r="G22" i="2"/>
  <c r="J22" i="2" s="1"/>
  <c r="G11" i="2"/>
  <c r="J11" i="2" s="1"/>
  <c r="K191" i="2" l="1"/>
  <c r="J157" i="2"/>
  <c r="J31" i="2"/>
  <c r="J26" i="2"/>
  <c r="K11" i="2"/>
  <c r="K22" i="2"/>
  <c r="J15" i="2"/>
  <c r="J28" i="2"/>
  <c r="J33" i="2"/>
  <c r="J34" i="2"/>
  <c r="J36" i="2"/>
  <c r="J46" i="2"/>
  <c r="J47" i="2"/>
  <c r="J48" i="2"/>
  <c r="J49" i="2"/>
  <c r="J53" i="2"/>
  <c r="J54" i="2"/>
  <c r="J55" i="2"/>
  <c r="J56" i="2"/>
  <c r="J57" i="2"/>
  <c r="J107" i="2"/>
  <c r="J109" i="2"/>
  <c r="J158" i="2"/>
  <c r="J160" i="2"/>
  <c r="J161" i="2"/>
  <c r="J162" i="2"/>
  <c r="J163" i="2"/>
  <c r="J165" i="2"/>
  <c r="J166" i="2"/>
  <c r="J167" i="2"/>
  <c r="J172" i="2"/>
  <c r="J173" i="2"/>
  <c r="J175" i="2"/>
  <c r="J176" i="2"/>
  <c r="J177" i="2"/>
  <c r="J178" i="2"/>
  <c r="J180" i="2"/>
  <c r="J181" i="2"/>
  <c r="J182" i="2"/>
  <c r="J184" i="2"/>
  <c r="J185" i="2"/>
  <c r="J187" i="2"/>
  <c r="J193" i="2"/>
  <c r="J194" i="2"/>
</calcChain>
</file>

<file path=xl/sharedStrings.xml><?xml version="1.0" encoding="utf-8"?>
<sst xmlns="http://schemas.openxmlformats.org/spreadsheetml/2006/main" count="798" uniqueCount="511">
  <si>
    <t>Volumen</t>
  </si>
  <si>
    <t>ZB_ORT_W</t>
  </si>
  <si>
    <t>ZB_RECK_ST</t>
  </si>
  <si>
    <t>ZB_RU_ST</t>
  </si>
  <si>
    <t>ZB_ORT_DECKE</t>
  </si>
  <si>
    <t>ZB_STB_UZ</t>
  </si>
  <si>
    <t>Struktur</t>
  </si>
  <si>
    <t>OZ</t>
  </si>
  <si>
    <t>Kurz-Info</t>
  </si>
  <si>
    <t>ME</t>
  </si>
  <si>
    <t>Einheitspreis</t>
  </si>
  <si>
    <t>Gesamtbetrag</t>
  </si>
  <si>
    <t>BIM2AVA_ROHBAU</t>
  </si>
  <si>
    <t xml:space="preserve"> 1.</t>
  </si>
  <si>
    <t>TWIN CUBES Rohbau (exkl. MW+WD) o.i.</t>
  </si>
  <si>
    <t xml:space="preserve"> 1. 1.</t>
  </si>
  <si>
    <t>DIN 18331 „Betonarbeiten“</t>
  </si>
  <si>
    <t xml:space="preserve"> 1. 1. 1.</t>
  </si>
  <si>
    <t>ORTBETON WÄNDE</t>
  </si>
  <si>
    <t xml:space="preserve"> 1. 1. 1.  10</t>
  </si>
  <si>
    <t>Beton der Wände; d = 20-50 cm; C=C30/37</t>
  </si>
  <si>
    <t>m³</t>
  </si>
  <si>
    <t xml:space="preserve"> 1. 1. 1.  20</t>
  </si>
  <si>
    <t>Schalung Wände; h &lt; 2,70 m; SC=Zweihäuptig; ST=Rahmenschalung</t>
  </si>
  <si>
    <t>m²</t>
  </si>
  <si>
    <t xml:space="preserve"> 1. 1. 1.  30</t>
  </si>
  <si>
    <t>Schalung Wände; h = 2,70-3,30 m; SC=Zweihäuptig; ST=Rahmenschalung</t>
  </si>
  <si>
    <t xml:space="preserve"> 1. 1. 1.  40</t>
  </si>
  <si>
    <t>Schalung Wände; h &gt; 3,30 m; SC=Zweihäuptig; ST=Rahmenschalung</t>
  </si>
  <si>
    <t xml:space="preserve"> 1. 1. 2.</t>
  </si>
  <si>
    <t>ORTBETON WÄNDE SONSTIGE LEISTUNGEN</t>
  </si>
  <si>
    <t xml:space="preserve"> 1. 1. 2.  10</t>
  </si>
  <si>
    <t>Zulage Schalung Schachtwände; h &lt; 2,70m</t>
  </si>
  <si>
    <t xml:space="preserve"> 1. 1. 2.  20</t>
  </si>
  <si>
    <t>Zulage Schalung Schachtwände; h &gt; 3,30m</t>
  </si>
  <si>
    <t xml:space="preserve"> 1. 1. 2.  40</t>
  </si>
  <si>
    <t>Abschalen von Öffnungen in Wänden; d &lt; 20cm</t>
  </si>
  <si>
    <t xml:space="preserve"> 1. 1. 2.  50</t>
  </si>
  <si>
    <t>Abschalen von Öffnungen in Wänden; d = 20 - 50cm</t>
  </si>
  <si>
    <t xml:space="preserve"> 1. 1. 3.</t>
  </si>
  <si>
    <t>ORTBETON RECHTECKSTÜTZEN</t>
  </si>
  <si>
    <t xml:space="preserve"> 1. 1. 3.  10</t>
  </si>
  <si>
    <t>Stützenbeton Rechteckstützen, innen und außen; C=C30/37</t>
  </si>
  <si>
    <t xml:space="preserve"> 1. 1. 3.  20</t>
  </si>
  <si>
    <t>Stützenbeton Rechteckstützen, innen und außen; C=C50/60</t>
  </si>
  <si>
    <t xml:space="preserve"> 1. 1. 3.  30</t>
  </si>
  <si>
    <t>Schalung Rechteckstützen; h = 2,70-3,30 m; ST=Rahmenschalung</t>
  </si>
  <si>
    <t xml:space="preserve"> 1. 1. 3.  40</t>
  </si>
  <si>
    <t>Schalung Rechteckstützen; h &gt; 3,30 m; ST=Mittelbau</t>
  </si>
  <si>
    <t xml:space="preserve"> 1. 1. 3.  50</t>
  </si>
  <si>
    <t>Schalung Rechteckstützen; h &gt; 3,30 m; ST=Rahmenschalung</t>
  </si>
  <si>
    <t xml:space="preserve"> 1. 1. 4.</t>
  </si>
  <si>
    <t>ORTBETON RUNDSTÜTZEN</t>
  </si>
  <si>
    <t xml:space="preserve"> 1. 1. 4.  10</t>
  </si>
  <si>
    <t>Stützenbeton Rundstützen, innen und außen; C=C30/37</t>
  </si>
  <si>
    <t xml:space="preserve"> 1. 1. 4.  20</t>
  </si>
  <si>
    <t>Schalung Rundstützen; h &gt; 3,30 m; ST=Pappschalung</t>
  </si>
  <si>
    <t xml:space="preserve"> 1. 1. 4.  30</t>
  </si>
  <si>
    <t>Schalung Rundstützen; h &gt; 3,30 m; ST=Voute</t>
  </si>
  <si>
    <t xml:space="preserve"> 1. 1. 5.</t>
  </si>
  <si>
    <t>ORTBETON GESCHOSSDECKEN</t>
  </si>
  <si>
    <t xml:space="preserve"> 1. 1. 5.  10</t>
  </si>
  <si>
    <t>Beton der Decken; C=C30/37; W=kein WU</t>
  </si>
  <si>
    <t xml:space="preserve"> 1. 1. 5.  20</t>
  </si>
  <si>
    <t>Beton der Decken; C=C50/60; W=kein WU</t>
  </si>
  <si>
    <t xml:space="preserve"> 1. 1. 5.  30</t>
  </si>
  <si>
    <t>Schalung der Decken; ST=Flexschalung</t>
  </si>
  <si>
    <t xml:space="preserve"> 1. 1. 5.  40</t>
  </si>
  <si>
    <t>Zulage für Schalung Decken, EH = 4,00 m &lt; x &lt; 7,00 m</t>
  </si>
  <si>
    <t xml:space="preserve"> 1. 1. 5.  50</t>
  </si>
  <si>
    <t>Zulage für Schalung Decken, EH &gt; 7,00 m</t>
  </si>
  <si>
    <t xml:space="preserve"> 1. 1. 5.  60</t>
  </si>
  <si>
    <t>Zulage für Anarbeiten Stützen an Geschossdeckenschalung</t>
  </si>
  <si>
    <t>St</t>
  </si>
  <si>
    <t xml:space="preserve"> 1. 1. 5.  80</t>
  </si>
  <si>
    <t>Schalung Deckenrand bzw. Ränder von Öffnungen</t>
  </si>
  <si>
    <t xml:space="preserve"> 1. 1. 5.  90</t>
  </si>
  <si>
    <t>Zulage für Schalung Deckenrand bzw. Ränder von Öffnungen, EH = 4,00 m &lt; x &lt; 7,00 m</t>
  </si>
  <si>
    <t xml:space="preserve"> 1. 1. 5. 100</t>
  </si>
  <si>
    <t>Zulage für Schalung Deckenrand bzw. Ränder von Öffnungen, EH &gt; 7,00 m</t>
  </si>
  <si>
    <t xml:space="preserve"> 1. 1. 6.</t>
  </si>
  <si>
    <t>ORTBETON PODESTE</t>
  </si>
  <si>
    <t xml:space="preserve"> 1. 1. 6.  10</t>
  </si>
  <si>
    <t>Beton der Zwischenpodeste im TRH; C=C30/37</t>
  </si>
  <si>
    <t xml:space="preserve"> 1. 1. 6.  20</t>
  </si>
  <si>
    <t>Schalung der Zwischenpodeste TRH; ST=Flexschalung</t>
  </si>
  <si>
    <t xml:space="preserve"> 1. 1. 6.  30</t>
  </si>
  <si>
    <t>Flügelglätten der Podeste</t>
  </si>
  <si>
    <t xml:space="preserve"> 1. 1. 6.  40</t>
  </si>
  <si>
    <t>Randschalung Podeste</t>
  </si>
  <si>
    <t xml:space="preserve"> 1. 1. 7.</t>
  </si>
  <si>
    <t>ORTBETON TREPPEN</t>
  </si>
  <si>
    <t xml:space="preserve"> 1. 1. 8.</t>
  </si>
  <si>
    <t>ORTBETON UNTER-/ÜBERZÜGE U. ATTIKEN</t>
  </si>
  <si>
    <t xml:space="preserve"> 1. 1. 8.  10</t>
  </si>
  <si>
    <t>Unterzugbeton der Unterzüge; C=C30/37</t>
  </si>
  <si>
    <t xml:space="preserve"> 1. 1. 8.  20</t>
  </si>
  <si>
    <t>Brüstungs,- und Attikabeton; C=C30/37</t>
  </si>
  <si>
    <t xml:space="preserve"> 1. 1. 8.  30</t>
  </si>
  <si>
    <t>3- seitige Schalung der Unterzüge</t>
  </si>
  <si>
    <t xml:space="preserve"> 1. 1. 8.  40</t>
  </si>
  <si>
    <t>2-seitige Schalung der Brüstungen- und Attiken</t>
  </si>
  <si>
    <t xml:space="preserve"> 1. 1. 8.  50</t>
  </si>
  <si>
    <t>Zulage für Schalung der Unterzüge; EH = 4,00 m &lt;  x &lt; 7,00 m</t>
  </si>
  <si>
    <t>to</t>
  </si>
  <si>
    <t xml:space="preserve"> 1. 1. 9.</t>
  </si>
  <si>
    <t>EINBAUTEILE</t>
  </si>
  <si>
    <t>m</t>
  </si>
  <si>
    <t xml:space="preserve"> 1. 1.10.</t>
  </si>
  <si>
    <t>DURCHBRÜCHE / AUSSPARUNGEN / SCHLITZE</t>
  </si>
  <si>
    <t xml:space="preserve"> 1. 1.11.</t>
  </si>
  <si>
    <t>FERTIGTEILE - TREPPEN / PODESTE / KRAGPLATTEN</t>
  </si>
  <si>
    <t xml:space="preserve"> 1. 1.11.  10</t>
  </si>
  <si>
    <t>Liefern und Einbau FT-Treppenläufe; BFT=1,55 m; LFT=0,85 m; FT_SB=gemäß Einzelbeschreibung</t>
  </si>
  <si>
    <t xml:space="preserve"> 1. 1.11.  20</t>
  </si>
  <si>
    <t>Liefern und Einbau FT-Treppenläufe; BFT=1,55 m; LFT=1,25 m; FT_SB=gemäß Einzelbeschreibung</t>
  </si>
  <si>
    <t xml:space="preserve"> 1. 1.11.  30</t>
  </si>
  <si>
    <t>Liefern und Einbau FT-Treppenläufe; BFT=1,55 m; LFT=1,40 m; FT_SB=gemäß Einzelbeschreibung</t>
  </si>
  <si>
    <t xml:space="preserve"> 1. 1.11.  40</t>
  </si>
  <si>
    <t>Liefern und Einbau FT-Treppenläufe; BFT=1,55 m; LFT=1,50 m; FT_SB=gemäß Einzelbeschreibung</t>
  </si>
  <si>
    <t xml:space="preserve"> 1. 1.11.  50</t>
  </si>
  <si>
    <t>Liefern und Einbau FT-Treppenläufe; BFT=1,55 m; LFT=1,80 m; FT_SB=gemäß Einzelbeschreibung</t>
  </si>
  <si>
    <t xml:space="preserve"> 1. 1.11.  60</t>
  </si>
  <si>
    <t>Liefern und Einbau FT-Treppenläufe; BFT=1,55 m; LFT=2,69 m; FT_SB=gemäß Einzelbeschreibung</t>
  </si>
  <si>
    <t xml:space="preserve"> 1. 1.11.  70</t>
  </si>
  <si>
    <t>Liefern und Einbau FT-Treppenläufe; BFT=1,55 m; LFT=3,04 m; FT_SB=gemäß Einzelbeschreibung</t>
  </si>
  <si>
    <t xml:space="preserve"> 1. 1.11.  80</t>
  </si>
  <si>
    <t>Liefern und Einbau FT-Treppenläufe; BFT=1,55 m; LFT=3,25 m; FT_SB=gemäß Einzelbeschreibung</t>
  </si>
  <si>
    <t xml:space="preserve"> 1. 1.11.  90</t>
  </si>
  <si>
    <t>Liefern und Einbau FT-Treppenläufe; BFT=1,55 m; LFT=3,51 m; FT_SB=gemäß Einzelbeschreibung</t>
  </si>
  <si>
    <t xml:space="preserve"> 1. 1.11. 100</t>
  </si>
  <si>
    <t>Liefern und Einbau FT-Treppenläufe; BFT=1,55 m; LFT=3,60 m; FT_SB=gemäß Einzelbeschreibung</t>
  </si>
  <si>
    <t xml:space="preserve"> 1. 1.11. 110</t>
  </si>
  <si>
    <t>Liefern und Einbau FT-Treppenläufe; BFT=1,55 m; LFT=4,39 m; FT_SB=gemäß Einzelbeschreibung</t>
  </si>
  <si>
    <t xml:space="preserve"> 1. 1.11. 120</t>
  </si>
  <si>
    <t>Liefern und Einbau FT-Treppenläufe; BFT=1,55 m; LFT=4,40 m; FT_SB=gemäß Einzelbeschreibung</t>
  </si>
  <si>
    <t xml:space="preserve"> 1. 1.11. 130</t>
  </si>
  <si>
    <t>Liefern und Einbau FT-Treppenläufe; BFT=1,55 m; LFT=4,42 m; FT_SB=gemäß Einzelbeschreibung</t>
  </si>
  <si>
    <t xml:space="preserve"> 1. 1.12.</t>
  </si>
  <si>
    <t>FERTIGTEILE - KELLERFENSTER / LICHTSCHACHT</t>
  </si>
  <si>
    <t xml:space="preserve"> 1. 1.13.</t>
  </si>
  <si>
    <t>FERTIGTEILE - STÜTZEN</t>
  </si>
  <si>
    <t xml:space="preserve"> 1. 1.13.  10</t>
  </si>
  <si>
    <t>FT-Rechteckstützen, innen und außen; FT_C=C30/37; BFT=0,24 m; HFT=2,97 m; LFT=0,85 m; FT_SB=keine; ART=Typ3</t>
  </si>
  <si>
    <t>St.</t>
  </si>
  <si>
    <t xml:space="preserve"> 1. 1.13.  20</t>
  </si>
  <si>
    <t>FT-Rechteckstützen, innen und außen; FT_C=C30/37; BFT=0,24 m; HFT=3,12 m; LFT=0,83 m; FT_SB=keine; ART=Typ3</t>
  </si>
  <si>
    <t xml:space="preserve"> 1. 1.13.  30</t>
  </si>
  <si>
    <t>FT-Rechteckstützen, innen und außen; FT_C=C30/37; BFT=0,24 m; HFT=3,12 m; LFT=0,85 m; FT_SB=keine; ART=Typ3</t>
  </si>
  <si>
    <t xml:space="preserve"> 1. 1.13.  40</t>
  </si>
  <si>
    <t>FT-Rechteckstützen, innen und außen; FT_C=C30/37; BFT=0,24 m; HFT=3,27 m; LFT=0,85 m; FT_SB=keine; ART=Typ1</t>
  </si>
  <si>
    <t xml:space="preserve"> 1. 1.13.  50</t>
  </si>
  <si>
    <t>FT-Rechteckstützen, innen und außen; FT_C=C30/37; BFT=0,24 m; HFT=3,27 m; LFT=0,85 m; FT_SB=keine; ART=Typ3</t>
  </si>
  <si>
    <t xml:space="preserve"> 1. 1.13.  60</t>
  </si>
  <si>
    <t>FT-Rechteckstützen, innen und außen; FT_C=C30/37; BFT=0,24 m; HFT=3,29 m; LFT=0,26 m; FT_SB=keine; ART=Typ2</t>
  </si>
  <si>
    <t xml:space="preserve"> 1. 1.13.  70</t>
  </si>
  <si>
    <t>FT-Rechteckstützen, innen und außen; FT_C=C30/37; BFT=0,24 m; HFT=3,29 m; LFT=0,35 m; FT_SB=keine; ART=Typ2</t>
  </si>
  <si>
    <t xml:space="preserve"> 1. 1.13.  80</t>
  </si>
  <si>
    <t>FT-Rechteckstützen, innen und außen; FT_C=C30/37; BFT=0,24 m; HFT=3,29 m; LFT=0,59 m; FT_SB=keine; ART=Typ1</t>
  </si>
  <si>
    <t xml:space="preserve"> 1. 1.13.  90</t>
  </si>
  <si>
    <t>FT-Rechteckstützen, innen und außen; FT_C=C30/37; BFT=0,24 m; HFT=3,29 m; LFT=0,59 m; FT_SB=keine; ART=Typ2</t>
  </si>
  <si>
    <t xml:space="preserve"> 1. 1.13. 100</t>
  </si>
  <si>
    <t>FT-Rechteckstützen, innen und außen; FT_C=C30/37; BFT=0,24 m; HFT=3,29 m; LFT=0,83 m; FT_SB=keine; ART=Typ3</t>
  </si>
  <si>
    <t xml:space="preserve"> 1. 1.13. 110</t>
  </si>
  <si>
    <t>FT-Rechteckstützen, innen und außen; FT_C=C30/37; BFT=0,24 m; HFT=3,29 m; LFT=0,85 m; FT_SB=keine; ART=Typ1</t>
  </si>
  <si>
    <t xml:space="preserve"> 1. 1.13. 120</t>
  </si>
  <si>
    <t>FT-Rechteckstützen, innen und außen; FT_C=C30/37; BFT=0,24 m; HFT=3,29 m; LFT=0,85 m; FT_SB=keine; ART=Typ3</t>
  </si>
  <si>
    <t xml:space="preserve"> 1. 1.13. 130</t>
  </si>
  <si>
    <t>FT-Rechteckstützen, innen und außen; FT_C=C30/37; BFT=0,24 m; HFT=3,44 m; LFT=0,59 m; FT_SB=keine; ART=Typ2</t>
  </si>
  <si>
    <t xml:space="preserve"> 1. 1.13. 140</t>
  </si>
  <si>
    <t>FT-Rechteckstützen, innen und außen; FT_C=C30/37; BFT=0,24 m; HFT=3,79 m; LFT=0,83 m; FT_SB=keine; ART=Typ3</t>
  </si>
  <si>
    <t xml:space="preserve"> 1. 1.13. 150</t>
  </si>
  <si>
    <t>FT-Rechteckstützen, innen und außen; FT_C=C30/37; BFT=0,24 m; HFT=3,79 m; LFT=0,85 m; FT_SB=keine; ART=Typ3</t>
  </si>
  <si>
    <t xml:space="preserve"> 1. 1.13. 160</t>
  </si>
  <si>
    <t>FT-Rechteckstützen, innen und außen; FT_C=C30/37; BFT=0,24 m; HFT=3,87 m; LFT=0,59 m; FT_SB=keine; ART=Typ1</t>
  </si>
  <si>
    <t xml:space="preserve"> 1. 1.13. 170</t>
  </si>
  <si>
    <t>FT-Rechteckstützen, innen und außen; FT_C=C30/37; BFT=0,24 m; HFT=3,87 m; LFT=0,59 m; FT_SB=keine; ART=Typ2</t>
  </si>
  <si>
    <t xml:space="preserve"> 1. 1.13. 180</t>
  </si>
  <si>
    <t>FT-Rechteckstützen, innen und außen; FT_C=C30/37; BFT=0,24 m; HFT=3,87 m; LFT=0,83 m; FT_SB=keine; ART=Typ3</t>
  </si>
  <si>
    <t xml:space="preserve"> 1. 1.13. 190</t>
  </si>
  <si>
    <t>FT-Rechteckstützen, innen und außen; FT_C=C30/37; BFT=0,24 m; HFT=3,87 m; LFT=0,85 m; FT_SB=keine; ART=Typ1</t>
  </si>
  <si>
    <t xml:space="preserve"> 1. 1.13. 200</t>
  </si>
  <si>
    <t>FT-Rechteckstützen, innen und außen; FT_C=C30/37; BFT=0,24 m; HFT=3,87 m; LFT=0,85 m; FT_SB=keine; ART=Typ3</t>
  </si>
  <si>
    <t xml:space="preserve"> 1. 1.13. 210</t>
  </si>
  <si>
    <t>FT-Rechteckstützen, innen und außen; FT_C=C30/37; BFT=0,24 m; HFT=4,64 m; LFT=0,60 m; FT_SB=keine; ART=Typ1</t>
  </si>
  <si>
    <t xml:space="preserve"> 1. 1.13. 220</t>
  </si>
  <si>
    <t>FT-Rechteckstützen, innen und außen; FT_C=C30/37; BFT=0,24 m; HFT=4,64 m; LFT=0,63 m; FT_SB=keine; ART=Typ1</t>
  </si>
  <si>
    <t xml:space="preserve"> 1. 1.13. 230</t>
  </si>
  <si>
    <t>FT-Rechteckstützen, innen und außen; FT_C=C30/37; BFT=0,40 m; HFT=4,64 m; LFT=0,40 m; FT_SB=keine; ART=Typ1</t>
  </si>
  <si>
    <t xml:space="preserve"> 1. 1.13. 240</t>
  </si>
  <si>
    <t>FT-Rechteckstützen, innen und außen; FT_C=C30/37; BFT=0,59 m; HFT=3,29 m; LFT=0,24 m; FT_SB=keine; ART=Typ2</t>
  </si>
  <si>
    <t xml:space="preserve"> 1. 1.13. 250</t>
  </si>
  <si>
    <t>FT-Rechteckstützen, innen und außen; FT_C=C30/37; BFT=0,59 m; HFT=3,87 m; LFT=0,24 m; FT_SB=keine; ART=Typ2</t>
  </si>
  <si>
    <t xml:space="preserve"> 1. 1.13. 260</t>
  </si>
  <si>
    <t>FT-Rechteckstützen, innen und außen; FT_C=C30/37; BFT=0,85 m; HFT=3,29 m; LFT=0,24 m; FT_SB=keine; ART=Typ1</t>
  </si>
  <si>
    <t xml:space="preserve"> 1. 1.13. 270</t>
  </si>
  <si>
    <t>FT-Rechteckstützen, innen und außen; FT_C=C30/37; BFT=0,85 m; HFT=3,79 m; LFT=0,24 m; FT_SB=keine; ART=Typ3</t>
  </si>
  <si>
    <t xml:space="preserve"> 1. 1.13. 280</t>
  </si>
  <si>
    <t>FT-Rechteckstützen, innen und außen; FT_C=C30/37; BFT=0,85 m; HFT=3,87 m; LFT=0,24 m; FT_SB=keine; ART=Typ1</t>
  </si>
  <si>
    <t xml:space="preserve"> 1. 1.13. 290</t>
  </si>
  <si>
    <t>FT-Rechteckstützen, innen und außen; FT_C=C30/37; BFT=0,85 m; HFT=3,87 m; LFT=0,24 m; FT_SB=keine; ART=Typ3</t>
  </si>
  <si>
    <t xml:space="preserve"> 1. 1.14.</t>
  </si>
  <si>
    <t>HALBFERTIGTEILE - WÄNDE</t>
  </si>
  <si>
    <t xml:space="preserve"> 1. 1.14.  10</t>
  </si>
  <si>
    <t>HFT-Wandelemente der Wände liefern und aufstellen; FT_SB=keine</t>
  </si>
  <si>
    <t xml:space="preserve"> 1. 1.15.</t>
  </si>
  <si>
    <t>HALBFERTIGTEILE - AUF- / FÜLLBETON</t>
  </si>
  <si>
    <t xml:space="preserve"> 1. 1.15.  10</t>
  </si>
  <si>
    <t>Auf- oder Füllbeton der STB-Halbfertigteile; C=C30/37; W=@STB_W</t>
  </si>
  <si>
    <t xml:space="preserve"> 1. 1.15.  20</t>
  </si>
  <si>
    <t>Auf- oder Füllbeton der STB-Halbfertigteile; C=C50/60; W=@STB_W</t>
  </si>
  <si>
    <t xml:space="preserve"> 1. 1.16.</t>
  </si>
  <si>
    <t>VERBUNDBAU</t>
  </si>
  <si>
    <t xml:space="preserve"> 1. 1.16.  10</t>
  </si>
  <si>
    <t>Verbundträger; B=1.350,0 cm; H=140,0 cm</t>
  </si>
  <si>
    <t xml:space="preserve"> 1. 1.16.  20</t>
  </si>
  <si>
    <t>Verbundträger; B=778,0 cm; H=90,0 cm</t>
  </si>
  <si>
    <t xml:space="preserve"> 1. 1.16.  30</t>
  </si>
  <si>
    <t>Verbundstützen; B=40,0 cm; T=40,0 cm; L=7,48 m</t>
  </si>
  <si>
    <t>avo_31.01.2023: Verbundbauteile Mehrmengen aufgrund Mehrfacherfassung Verbundkörper</t>
  </si>
  <si>
    <t xml:space="preserve"> 1. 1.17.</t>
  </si>
  <si>
    <t>BEWEHRUNG</t>
  </si>
  <si>
    <t xml:space="preserve"> 1. 1.17.  30</t>
  </si>
  <si>
    <t>Betonstahl der Wände, Stabstahl</t>
  </si>
  <si>
    <t xml:space="preserve"> 1. 1.17.  40</t>
  </si>
  <si>
    <t>Betonstahl der Wände, Lagermatten</t>
  </si>
  <si>
    <t xml:space="preserve"> 1. 1.17.  50</t>
  </si>
  <si>
    <t>Stabstahl der Rechteck- und Rundstützen</t>
  </si>
  <si>
    <t xml:space="preserve"> 1. 1.17.  60</t>
  </si>
  <si>
    <t>Betonstahl der Stb-Decken, Stabstahl</t>
  </si>
  <si>
    <t xml:space="preserve"> 1. 1.17.  70</t>
  </si>
  <si>
    <t>Betonstahl der Stb-Decken, Lagermatten</t>
  </si>
  <si>
    <t xml:space="preserve"> 1. 1.17.  90</t>
  </si>
  <si>
    <t>Betonstahl der Stb-Unterzüge</t>
  </si>
  <si>
    <t xml:space="preserve"> 1. 1.17. 100</t>
  </si>
  <si>
    <t>Betonstahl der Stb-Brüstungen- u. Attiken</t>
  </si>
  <si>
    <t xml:space="preserve"> 1. 1.17. 110</t>
  </si>
  <si>
    <t>Betonstahl der Stb-Zwischenpodeste, Stabstahl</t>
  </si>
  <si>
    <t xml:space="preserve"> 1. 1.17. 120</t>
  </si>
  <si>
    <t>Betonstahl der Stb-Zwischenpodeste, Lagermatten</t>
  </si>
  <si>
    <t xml:space="preserve"> 1. 1.17. 130</t>
  </si>
  <si>
    <t>Betonstahl des Auf- oder Füllbetons der STB-Halbfertigteile</t>
  </si>
  <si>
    <t xml:space="preserve"> 1. 1.18.</t>
  </si>
  <si>
    <t>BEWEHRUNG ZULAGEN</t>
  </si>
  <si>
    <t>Mehrkosten bezogen auf Gesamttonnage (Keine Mehrmenge!)</t>
  </si>
  <si>
    <t xml:space="preserve"> 1. 1.18.  10</t>
  </si>
  <si>
    <t>Zulage Bewehrung Schneiden, Biegen, Kleindurchmesser etc</t>
  </si>
  <si>
    <t xml:space="preserve"> 1. 1.18.  20</t>
  </si>
  <si>
    <t>Zulage Sortenaufpreise</t>
  </si>
  <si>
    <t xml:space="preserve"> 1. 1.19.</t>
  </si>
  <si>
    <t>ORTBETON MENGENRESERVEN</t>
  </si>
  <si>
    <t>Berechnung der Betonkubatur nach VOB/C 013</t>
  </si>
  <si>
    <t xml:space="preserve"> 1. 1.19.  10</t>
  </si>
  <si>
    <t>Verlustbeton 3%</t>
  </si>
  <si>
    <t xml:space="preserve"> 2.</t>
  </si>
  <si>
    <t>TWIN CUBES Rohbau (exkl. MW+WD) u.i.</t>
  </si>
  <si>
    <t xml:space="preserve"> 2. 1.</t>
  </si>
  <si>
    <t xml:space="preserve"> 2. 1. 1.</t>
  </si>
  <si>
    <t>BOHRPFÄHLE</t>
  </si>
  <si>
    <t xml:space="preserve"> 2. 1. 1.  10</t>
  </si>
  <si>
    <t>Bohrpfähle; D=85,1 cm</t>
  </si>
  <si>
    <t xml:space="preserve"> 2. 1. 1.  20</t>
  </si>
  <si>
    <t>Bohrpfähle; D=85,8 cm</t>
  </si>
  <si>
    <t xml:space="preserve"> 2. 1. 1.  30</t>
  </si>
  <si>
    <t>Bohrpfähle; D=86,1 cm</t>
  </si>
  <si>
    <t xml:space="preserve"> 2. 1. 1.  40</t>
  </si>
  <si>
    <t>Bohrpfähle; D=86,3 cm</t>
  </si>
  <si>
    <t xml:space="preserve"> 2. 1. 1.  50</t>
  </si>
  <si>
    <t>Bohrpfähle; D=87,3 cm</t>
  </si>
  <si>
    <t xml:space="preserve"> 2. 1. 1.  60</t>
  </si>
  <si>
    <t>Bohrpfähle; D=87,5 cm</t>
  </si>
  <si>
    <t xml:space="preserve"> 2. 1. 1.  70</t>
  </si>
  <si>
    <t>Bohrpfähle; D=87,6 cm</t>
  </si>
  <si>
    <t xml:space="preserve"> 2. 1. 1.  80</t>
  </si>
  <si>
    <t>Bohrpfähle; D=88,0 cm</t>
  </si>
  <si>
    <t xml:space="preserve"> 2. 1. 1.  90</t>
  </si>
  <si>
    <t>Bohrpfähle; D=88,3 cm</t>
  </si>
  <si>
    <t xml:space="preserve"> 2. 1. 1. 100</t>
  </si>
  <si>
    <t>Bohrpfähle; D=88,4 cm</t>
  </si>
  <si>
    <t xml:space="preserve"> 2. 1. 1. 110</t>
  </si>
  <si>
    <t>Bohrpfähle; D=88,6 cm</t>
  </si>
  <si>
    <t xml:space="preserve"> 2. 1. 1. 120</t>
  </si>
  <si>
    <t>Bohrpfähle; D=89,0 cm</t>
  </si>
  <si>
    <t xml:space="preserve"> 2. 1. 1. 130</t>
  </si>
  <si>
    <t>Bohrpfähle; D=89,8 cm</t>
  </si>
  <si>
    <t xml:space="preserve"> 2. 1. 1. 140</t>
  </si>
  <si>
    <t>Bohrpfähle; D=90,0 cm</t>
  </si>
  <si>
    <t xml:space="preserve"> 2. 1. 1. 150</t>
  </si>
  <si>
    <t>Bohrpfähle; D=119,7 cm</t>
  </si>
  <si>
    <t xml:space="preserve"> 2. 1. 1. 160</t>
  </si>
  <si>
    <t>Bohrpfähle; D=119,8 cm</t>
  </si>
  <si>
    <t xml:space="preserve"> 2. 1. 1. 170</t>
  </si>
  <si>
    <t>Kappen der Bohrpfähle</t>
  </si>
  <si>
    <t xml:space="preserve"> 2. 1. 2.</t>
  </si>
  <si>
    <t>PFAHLKOPFBALKEN</t>
  </si>
  <si>
    <t xml:space="preserve"> 2. 1. 2.  10</t>
  </si>
  <si>
    <t>Beton der Pfahlkopfbalken; C=C30/37</t>
  </si>
  <si>
    <t xml:space="preserve"> 2. 1. 2.  20</t>
  </si>
  <si>
    <t>Beton der Bohrpfahlköpfe; C=C30/37</t>
  </si>
  <si>
    <t xml:space="preserve"> 2. 1. 2.  30</t>
  </si>
  <si>
    <t>Schalung der Pfahlkopfbalken herstellen</t>
  </si>
  <si>
    <t xml:space="preserve"> 2. 1. 2.  40</t>
  </si>
  <si>
    <t>Schalung der Bohrpfahlköpfe herstellen</t>
  </si>
  <si>
    <t xml:space="preserve"> 2. 1. 3.</t>
  </si>
  <si>
    <t>SAUBERKEITSSCHICHT</t>
  </si>
  <si>
    <t xml:space="preserve"> 2. 1. 3.  10</t>
  </si>
  <si>
    <t>PE-Folie, mit mind. 10 cm Stoßüberdeckung ; PE=2-lagig</t>
  </si>
  <si>
    <t xml:space="preserve"> 2. 1. 3.  20</t>
  </si>
  <si>
    <t>Sauberkeitsschicht horizontal; d &gt; 12 cm; C=C20/25</t>
  </si>
  <si>
    <t xml:space="preserve"> 2. 1. 3.  40</t>
  </si>
  <si>
    <t>Flügelglätten der Sauberkeitsschicht</t>
  </si>
  <si>
    <t xml:space="preserve"> 2. 1. 4.</t>
  </si>
  <si>
    <t>PERIMETERDÄMMUNG</t>
  </si>
  <si>
    <t xml:space="preserve"> 2. 1. 5.</t>
  </si>
  <si>
    <t>KRANFUNDAMENTE</t>
  </si>
  <si>
    <t xml:space="preserve"> 2. 1. 6.</t>
  </si>
  <si>
    <t>UNTERFAHRTEN, PUMPENSÜMPFE</t>
  </si>
  <si>
    <t xml:space="preserve"> 2. 1. 6.  10</t>
  </si>
  <si>
    <t>Wandbeton der Aufzugsunterfahrten /Pumpensumpfe etc.; d = 20-50 cm; C=C30/37; W=WU</t>
  </si>
  <si>
    <t xml:space="preserve"> 2. 1. 6.  20</t>
  </si>
  <si>
    <t>Wandschalung Aufzugsunterfahrt / Pumpensumpfe; h &lt; 2,70 m; SC=Zweihäuptig; ST=Rahmenschalung</t>
  </si>
  <si>
    <t xml:space="preserve"> 2. 1. 7.</t>
  </si>
  <si>
    <t>BODENPLATTEN</t>
  </si>
  <si>
    <t xml:space="preserve"> 2. 1. 7.  10</t>
  </si>
  <si>
    <t>Beton der Bodenplatten; d &lt; 80 cm; C=C30/37; W=@STB_W</t>
  </si>
  <si>
    <t xml:space="preserve"> 2. 1. 7.  20</t>
  </si>
  <si>
    <t>Beton der Bodenplatten; d &lt; 80 cm; C=C30/37; W=WU</t>
  </si>
  <si>
    <t xml:space="preserve"> 2. 1. 7.  30</t>
  </si>
  <si>
    <t xml:space="preserve"> 2. 1. 7.  40</t>
  </si>
  <si>
    <t>Beton der Bodenplatten; d = 80-150 cm; C=C30/37; W=WU</t>
  </si>
  <si>
    <t xml:space="preserve"> 2. 1. 7.  60</t>
  </si>
  <si>
    <t>Randschalung der Bodenplatte; d &lt; 20 cm</t>
  </si>
  <si>
    <t>avo_31.01.2023: Wieso d &lt; 20 cm? Menge korrekt?</t>
  </si>
  <si>
    <t xml:space="preserve"> 2. 1. 7.  70</t>
  </si>
  <si>
    <t>Zulage Herstellen Bodenplatte mit Gefälle</t>
  </si>
  <si>
    <t xml:space="preserve"> 2. 1. 8.</t>
  </si>
  <si>
    <t>GRÜNDUNGSEBENE SONSTIGE LEISTUNGEN</t>
  </si>
  <si>
    <t xml:space="preserve"> 2. 1. 8.  80</t>
  </si>
  <si>
    <t>Zulage Flügelglätten Bodenplatte</t>
  </si>
  <si>
    <t xml:space="preserve"> 2. 1. 8.  90</t>
  </si>
  <si>
    <t>Frischbetonverbundfolie</t>
  </si>
  <si>
    <t xml:space="preserve"> 2. 1. 9.</t>
  </si>
  <si>
    <t>ORTBETON ERDBERÜHRTE AUSSENWÄNDE UG</t>
  </si>
  <si>
    <t xml:space="preserve"> 2. 1. 9.  10</t>
  </si>
  <si>
    <t>Beton der erdberührten Außenwände d = 20-50 cm; C=@STB_C; W=@STB_W</t>
  </si>
  <si>
    <t xml:space="preserve"> 2. 1. 9.  20</t>
  </si>
  <si>
    <t>Schalung erdberührten Außenwände; h &lt; 2,70 m; SC=@STB_SC; ST=@STB_ST</t>
  </si>
  <si>
    <t xml:space="preserve"> 2. 1. 9.  30</t>
  </si>
  <si>
    <t>Schalung erdberührten Außenwände; h = 2,70-3,30 m; SC=@STB_SC; ST=@STB_ST</t>
  </si>
  <si>
    <t xml:space="preserve"> 2. 1. 9.  40</t>
  </si>
  <si>
    <t>Schalung erdberührten Außenwände; h &gt; 3,30 m; SC=@STB_SC; ST=@STB_ST</t>
  </si>
  <si>
    <t xml:space="preserve"> 2. 1.10.</t>
  </si>
  <si>
    <t>ORTBETON ERDBERÜHRTE AUSSENWÄNDE UG RUND</t>
  </si>
  <si>
    <t xml:space="preserve"> 2. 1.10.  10</t>
  </si>
  <si>
    <t>Beton der erdberührten Wände; rund; C=@STB_C; W=@STB_W</t>
  </si>
  <si>
    <t xml:space="preserve"> 2. 1.10.  20</t>
  </si>
  <si>
    <t>Schalung erdberührte runde Wände; h &gt; 3,30m; SC=@STB_SC; ST=@STB_ST</t>
  </si>
  <si>
    <t xml:space="preserve"> 2. 1.11.</t>
  </si>
  <si>
    <t>ORTBETON ERDBERÜHRTE AUSSENWÄNDE UG SONSTIGE LEISTUNGEN</t>
  </si>
  <si>
    <t xml:space="preserve"> 2. 1.11.  10</t>
  </si>
  <si>
    <t>Abschalen von Öffnungen in Außenwänden, einschl. Laibung u. Sturz; D=30,0 cm</t>
  </si>
  <si>
    <t xml:space="preserve"> 2. 1.12.</t>
  </si>
  <si>
    <t xml:space="preserve"> 2. 1.12.  10</t>
  </si>
  <si>
    <t xml:space="preserve"> 2. 1.12.  20</t>
  </si>
  <si>
    <t xml:space="preserve"> 2. 1.13.</t>
  </si>
  <si>
    <t xml:space="preserve"> 2. 1.13.  10</t>
  </si>
  <si>
    <t xml:space="preserve"> 2. 1.13.  30</t>
  </si>
  <si>
    <t xml:space="preserve"> 2. 1.14.</t>
  </si>
  <si>
    <t xml:space="preserve"> 2. 1.14.  10</t>
  </si>
  <si>
    <t xml:space="preserve"> 2. 1.14.  20</t>
  </si>
  <si>
    <t xml:space="preserve"> 2. 1.14.  30</t>
  </si>
  <si>
    <t>Schalung Rechteckstützen; h &lt; 2,70 m; ST=Rahmenschalung</t>
  </si>
  <si>
    <t xml:space="preserve"> 2. 1.14.  40</t>
  </si>
  <si>
    <t xml:space="preserve"> 2. 1.14.  50</t>
  </si>
  <si>
    <t>Schalung Rechteckstützen; h = 2,70-3,30 m; ST=Voute rechteckig</t>
  </si>
  <si>
    <t xml:space="preserve"> 2. 1.14.  60</t>
  </si>
  <si>
    <t xml:space="preserve"> 2. 1.14.  70</t>
  </si>
  <si>
    <t>Schalung Rechteckstützen; h &gt; 3,30 m; ST=Voute rechteckig</t>
  </si>
  <si>
    <t xml:space="preserve"> 2. 1.15.</t>
  </si>
  <si>
    <t xml:space="preserve"> 2. 1.15.  10</t>
  </si>
  <si>
    <t xml:space="preserve"> 2. 1.15.  20</t>
  </si>
  <si>
    <t>Schalung Rundstützen; h &lt; 2,70 m; ST=Voute</t>
  </si>
  <si>
    <t xml:space="preserve"> 2. 1.15.  30</t>
  </si>
  <si>
    <t>Schalung Rundstützen; h &gt; 3,30 m; ST=Mittelbau UG</t>
  </si>
  <si>
    <t xml:space="preserve"> 2. 1.15.  40</t>
  </si>
  <si>
    <t xml:space="preserve"> 2. 1.15.  50</t>
  </si>
  <si>
    <t xml:space="preserve"> 2. 1.16.</t>
  </si>
  <si>
    <t xml:space="preserve"> 2. 1.16.  10</t>
  </si>
  <si>
    <t xml:space="preserve"> 2. 1.16.  20</t>
  </si>
  <si>
    <t xml:space="preserve"> 2. 1.16.  30</t>
  </si>
  <si>
    <t xml:space="preserve"> 2. 1.16.  40</t>
  </si>
  <si>
    <t xml:space="preserve"> 2. 1.16.  50</t>
  </si>
  <si>
    <t xml:space="preserve"> 2. 1.16.  70</t>
  </si>
  <si>
    <t xml:space="preserve"> 2. 1.16.  80</t>
  </si>
  <si>
    <t xml:space="preserve"> 2. 1.17.</t>
  </si>
  <si>
    <t xml:space="preserve"> 2. 1.17.  10</t>
  </si>
  <si>
    <t xml:space="preserve"> 2. 1.17.  20</t>
  </si>
  <si>
    <t xml:space="preserve"> 2. 1.17.  30</t>
  </si>
  <si>
    <t xml:space="preserve"> 2. 1.17.  40</t>
  </si>
  <si>
    <t xml:space="preserve"> 2. 1.18.</t>
  </si>
  <si>
    <t xml:space="preserve"> 2. 1.19.</t>
  </si>
  <si>
    <t>ORTBETON RAMPEN</t>
  </si>
  <si>
    <t xml:space="preserve"> 2. 1.19.  10</t>
  </si>
  <si>
    <t>Beton der Rampen; C=@STB_C</t>
  </si>
  <si>
    <t xml:space="preserve"> 2. 1.19.  20</t>
  </si>
  <si>
    <t>Schalung der Rampe, geneigt; ST=@STB_ST</t>
  </si>
  <si>
    <t xml:space="preserve"> 2. 1.20.</t>
  </si>
  <si>
    <t xml:space="preserve"> 2. 1.20.  10</t>
  </si>
  <si>
    <t xml:space="preserve"> 2. 1.20.  20</t>
  </si>
  <si>
    <t xml:space="preserve"> 2. 1.21.</t>
  </si>
  <si>
    <t xml:space="preserve"> 2. 1.22.</t>
  </si>
  <si>
    <t xml:space="preserve"> 2. 1.23.</t>
  </si>
  <si>
    <t xml:space="preserve"> 2. 1.23.  10</t>
  </si>
  <si>
    <t>Liefern und Einbau FT-Treppenläufe; BFT=1,55 m; LFT=1,09 m; FT_SB=gemäß Einzelbeschreibung</t>
  </si>
  <si>
    <t xml:space="preserve"> 2. 1.23.  20</t>
  </si>
  <si>
    <t>Liefern und Einbau FT-Treppenläufe; BFT=1,55 m; LFT=1,12 m; FT_SB=gemäß Einzelbeschreibung</t>
  </si>
  <si>
    <t xml:space="preserve"> 2. 1.23.  30</t>
  </si>
  <si>
    <t>Liefern und Einbau FT-Treppenläufe; BFT=1,55 m; LFT=1,98 m; FT_SB=gemäß Einzelbeschreibung</t>
  </si>
  <si>
    <t xml:space="preserve"> 2. 1.23.  40</t>
  </si>
  <si>
    <t>Liefern und Einbau FT-Treppenläufe; BFT=1,55 m; LFT=2,00 m; FT_SB=gemäß Einzelbeschreibung</t>
  </si>
  <si>
    <t xml:space="preserve"> 2. 1.23.  50</t>
  </si>
  <si>
    <t>Liefern und Einbau FT-Treppenläufe; BFT=1,55 m; LFT=2,72 m; FT_SB=gemäß Einzelbeschreibung</t>
  </si>
  <si>
    <t xml:space="preserve"> 2. 1.23.  60</t>
  </si>
  <si>
    <t>Liefern und Einbau FT-Treppenläufe; BFT=1,55 m; LFT=3,23 m; FT_SB=gemäß Einzelbeschreibung</t>
  </si>
  <si>
    <t xml:space="preserve"> 2. 1.23.  70</t>
  </si>
  <si>
    <t xml:space="preserve"> 2. 1.23.  80</t>
  </si>
  <si>
    <t>Liefern und Einbau FT-Treppenläufe; BFT=1,55 m; LFT=3,77 m; FT_SB=gemäß Einzelbeschreibung</t>
  </si>
  <si>
    <t xml:space="preserve"> 2. 1.23.  90</t>
  </si>
  <si>
    <t>Liefern und Einbau FT-Treppenläufe; BFT=1,55 m; LFT=3,94 m; FT_SB=gemäß Einzelbeschreibung</t>
  </si>
  <si>
    <t xml:space="preserve"> 2. 1.23. 100</t>
  </si>
  <si>
    <t>Liefern und Einbau FT-Treppenläufe; BFT=1,55 m; LFT=3,96 m; FT_SB=gemäß Einzelbeschreibung</t>
  </si>
  <si>
    <t xml:space="preserve"> 2. 1.23. 110</t>
  </si>
  <si>
    <t>Liefern und Einbau FT-Treppenläufe; BFT=1,55 m; LFT=4,43 m; FT_SB=gemäß Einzelbeschreibung</t>
  </si>
  <si>
    <t xml:space="preserve"> 2. 1.24.</t>
  </si>
  <si>
    <t xml:space="preserve"> 2. 1.25.</t>
  </si>
  <si>
    <t xml:space="preserve"> 2. 1.25.  10</t>
  </si>
  <si>
    <t xml:space="preserve"> 2. 1.25.  20</t>
  </si>
  <si>
    <t>HFT-Wandelemente der Wände, erdberührt liefern und aufstellen; FT_SB=keine; W=WU</t>
  </si>
  <si>
    <t xml:space="preserve"> 2. 1.26.</t>
  </si>
  <si>
    <t xml:space="preserve"> 2. 1.26.  10</t>
  </si>
  <si>
    <t xml:space="preserve"> 2. 1.26.  20</t>
  </si>
  <si>
    <t>Auf- oder Füllbeton der STB-Halbfertigteile; C=C30/37; W=WU</t>
  </si>
  <si>
    <t xml:space="preserve"> 2. 1.27.</t>
  </si>
  <si>
    <t xml:space="preserve"> 2. 1.27.  30</t>
  </si>
  <si>
    <t>Betonstahl der Pfahlkopfbalken, Stabstahl</t>
  </si>
  <si>
    <t xml:space="preserve"> 2. 1.27.  40</t>
  </si>
  <si>
    <t>Betonstahl der Pfahlkopfbalken, Lagermatten</t>
  </si>
  <si>
    <t xml:space="preserve"> 2. 1.27.  50</t>
  </si>
  <si>
    <t>Betonstahl der Bohrpfahlköpfe, Stabstahl</t>
  </si>
  <si>
    <t xml:space="preserve"> 2. 1.27.  60</t>
  </si>
  <si>
    <t>Betonstahl der Bohrpfahlköpfe, Lagermatten</t>
  </si>
  <si>
    <t xml:space="preserve"> 2. 1.27.  70</t>
  </si>
  <si>
    <t>Betonstahl der Aufzugsunterfahrt/Pumpensumpfe, Stabstahl</t>
  </si>
  <si>
    <t xml:space="preserve"> 2. 1.27.  80</t>
  </si>
  <si>
    <t>Betonstahl der Aufzugsunterfahrt/Pumpensumpfe,  Lagermatten</t>
  </si>
  <si>
    <t xml:space="preserve"> 2. 1.27.  90</t>
  </si>
  <si>
    <t>Betonstahl der Bodenplatte, Stabstahl</t>
  </si>
  <si>
    <t xml:space="preserve"> 2. 1.27. 100</t>
  </si>
  <si>
    <t>Betonstahl der Bodenplatte, Lagermatten</t>
  </si>
  <si>
    <t xml:space="preserve"> 2. 1.27. 110</t>
  </si>
  <si>
    <t xml:space="preserve"> 2. 1.27. 120</t>
  </si>
  <si>
    <t xml:space="preserve"> 2. 1.27. 130</t>
  </si>
  <si>
    <t xml:space="preserve"> 2. 1.27. 140</t>
  </si>
  <si>
    <t xml:space="preserve"> 2. 1.27. 150</t>
  </si>
  <si>
    <t xml:space="preserve"> 2. 1.27. 170</t>
  </si>
  <si>
    <t xml:space="preserve"> 2. 1.27. 180</t>
  </si>
  <si>
    <t xml:space="preserve"> 2. 1.27. 190</t>
  </si>
  <si>
    <t xml:space="preserve"> 2. 1.27. 200</t>
  </si>
  <si>
    <t xml:space="preserve"> 2. 1.28.</t>
  </si>
  <si>
    <t xml:space="preserve"> 2. 1.28.  10</t>
  </si>
  <si>
    <t xml:space="preserve"> 2. 1.28.  20</t>
  </si>
  <si>
    <t xml:space="preserve"> 2. 1.29.</t>
  </si>
  <si>
    <t xml:space="preserve"> 2. 1.29.  10</t>
  </si>
  <si>
    <t>Bezeichnung</t>
  </si>
  <si>
    <t>Menge Desite</t>
  </si>
  <si>
    <t>Difference</t>
  </si>
  <si>
    <t>Difference %</t>
  </si>
  <si>
    <t>Menge ITWO LV</t>
  </si>
  <si>
    <t>Desite:Netto Volume</t>
  </si>
  <si>
    <t>Summe</t>
  </si>
  <si>
    <t>Desite:lateral area</t>
  </si>
  <si>
    <t>schalung</t>
  </si>
  <si>
    <t>1,86*4</t>
  </si>
  <si>
    <t>Schalung</t>
  </si>
  <si>
    <t>Schacht Wand</t>
  </si>
  <si>
    <t>10,79*2</t>
  </si>
  <si>
    <t>Desite:Cp volume</t>
  </si>
  <si>
    <t>ZB_Ort_DECKE</t>
  </si>
  <si>
    <t>Abschalen für die offnungen</t>
  </si>
  <si>
    <t>m2</t>
  </si>
  <si>
    <t>(13*1,55)+((12*1,55)+(0,58*2))+(13*1,55)+((1,55*15)+(1,67*4))+(15*1,55)+((14*1,55)+(0,56*2))</t>
  </si>
  <si>
    <t>Desite:Base area</t>
  </si>
  <si>
    <t>Desite:Bodenfläche</t>
  </si>
  <si>
    <t>Desite:Mantelfläche</t>
  </si>
  <si>
    <t>Ausstattung</t>
  </si>
  <si>
    <t>Desite:Dicke des Aufbetons (0,13 m) multipliziert mit der SurfacePartAreaMax</t>
  </si>
  <si>
    <t>Desite:SurfacePartAreaMax</t>
  </si>
  <si>
    <t>ZB_VB_T</t>
  </si>
  <si>
    <t>BBoxDx = 13,5+13,5+13,5</t>
  </si>
  <si>
    <t>BBoxDY=7,8+7,8</t>
  </si>
  <si>
    <t>Desite: BBoxDy und BBoxDX</t>
  </si>
  <si>
    <t>Desite:BaseQuantities Width</t>
  </si>
  <si>
    <t>Desite: Lateral area+Basearea</t>
  </si>
  <si>
    <t>Desite: Lateral area</t>
  </si>
  <si>
    <t>Desite:STB_GEF_Toparea</t>
  </si>
  <si>
    <t>Base area</t>
  </si>
  <si>
    <t>Desite:cp Volume</t>
  </si>
  <si>
    <t>Kommentare Ausstattung</t>
  </si>
  <si>
    <t>Combined values for unterirdisch+oberirdisch</t>
  </si>
  <si>
    <t>Kommentare Desite</t>
  </si>
  <si>
    <t>Desite: SurfacePartAreaMax*2+Bodenfläche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</si>
</sst>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399975585192419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1">
    <xf numFmtId="0" fontId="0" fillId="0" borderId="0" xfId="0"/>
    <xf numFmtId="0" fontId="0" fillId="2" borderId="0" xfId="0" applyFill="1"/>
    <xf numFmtId="0" fontId="0" fillId="3" borderId="0" xfId="0" applyFill="1"/>
    <xf numFmtId="0" fontId="2" fillId="5" borderId="0" xfId="0" applyFont="1" applyFill="1"/>
    <xf numFmtId="0" fontId="0" fillId="6" borderId="0" xfId="0" applyFill="1"/>
    <xf numFmtId="0" fontId="0" fillId="7" borderId="0" xfId="0" applyFill="1"/>
    <xf numFmtId="9" fontId="0" fillId="0" borderId="0" xfId="1" applyFont="1"/>
    <xf numFmtId="0" fontId="3" fillId="0" borderId="0" xfId="0" applyFont="1"/>
    <xf numFmtId="0" fontId="0" fillId="8" borderId="0" xfId="0" applyFill="1"/>
    <xf numFmtId="9" fontId="0" fillId="7" borderId="0" xfId="1" applyFont="1" applyFill="1"/>
    <xf numFmtId="9" fontId="0" fillId="2" borderId="0" xfId="1" applyFont="1" applyFill="1"/>
    <xf numFmtId="0" fontId="0" fillId="9" borderId="0" xfId="0" applyFill="1"/>
    <xf numFmtId="9" fontId="0" fillId="10" borderId="0" xfId="1" applyFont="1" applyFill="1"/>
    <xf numFmtId="9" fontId="0" fillId="4" borderId="0" xfId="1" applyFont="1" applyFill="1"/>
    <xf numFmtId="9" fontId="0" fillId="11" borderId="0" xfId="1" applyFont="1" applyFill="1"/>
    <xf numFmtId="9" fontId="0" fillId="12" borderId="0" xfId="1" applyFont="1" applyFill="1"/>
    <xf numFmtId="9" fontId="0" fillId="0" borderId="0" xfId="1" applyFont="1" applyFill="1"/>
    <xf numFmtId="9" fontId="1" fillId="11" borderId="0" xfId="1" applyFont="1" applyFill="1"/>
    <xf numFmtId="0" fontId="0" fillId="10" borderId="0" xfId="0" applyFill="1"/>
    <xf numFmtId="0" fontId="0" fillId="12" borderId="0" xfId="0" applyFill="1"/>
    <xf numFmtId="9" fontId="1" fillId="10" borderId="0" xfId="1" applyFont="1" applyFill="1"/>
  </cellXfs>
  <cellStyles count="2">
    <cellStyle name="Prozent" xfId="1" builtinId="5"/>
    <cellStyle name="Stand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6</xdr:row>
      <xdr:rowOff>0</xdr:rowOff>
    </xdr:from>
    <xdr:to>
      <xdr:col>12</xdr:col>
      <xdr:colOff>315213</xdr:colOff>
      <xdr:row>40</xdr:row>
      <xdr:rowOff>38100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C88A0CA8-6807-B268-8AAC-B0E03E780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7440" y="1097280"/>
          <a:ext cx="7449438" cy="625602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</xdr:row>
      <xdr:rowOff>0</xdr:rowOff>
    </xdr:from>
    <xdr:to>
      <xdr:col>20</xdr:col>
      <xdr:colOff>514738</xdr:colOff>
      <xdr:row>32</xdr:row>
      <xdr:rowOff>38468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BBB7A4A6-B197-C135-7D5F-2212C6C38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87200" y="1645920"/>
          <a:ext cx="4473328" cy="424470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44</xdr:row>
      <xdr:rowOff>1</xdr:rowOff>
    </xdr:from>
    <xdr:to>
      <xdr:col>12</xdr:col>
      <xdr:colOff>173116</xdr:colOff>
      <xdr:row>73</xdr:row>
      <xdr:rowOff>120016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E24912FF-2B0A-01CA-2D4C-2376944A0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77440" y="8046721"/>
          <a:ext cx="7301626" cy="5425440"/>
        </a:xfrm>
        <a:prstGeom prst="rect">
          <a:avLst/>
        </a:prstGeom>
      </xdr:spPr>
    </xdr:pic>
    <xdr:clientData/>
  </xdr:twoCellAnchor>
  <xdr:twoCellAnchor editAs="oneCell">
    <xdr:from>
      <xdr:col>13</xdr:col>
      <xdr:colOff>601980</xdr:colOff>
      <xdr:row>44</xdr:row>
      <xdr:rowOff>129540</xdr:rowOff>
    </xdr:from>
    <xdr:to>
      <xdr:col>21</xdr:col>
      <xdr:colOff>513863</xdr:colOff>
      <xdr:row>66</xdr:row>
      <xdr:rowOff>26670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D3AF00DF-DF34-1D79-11CE-86F47AE83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04220" y="8176260"/>
          <a:ext cx="6247913" cy="391668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75</xdr:row>
      <xdr:rowOff>182879</xdr:rowOff>
    </xdr:from>
    <xdr:to>
      <xdr:col>12</xdr:col>
      <xdr:colOff>102869</xdr:colOff>
      <xdr:row>104</xdr:row>
      <xdr:rowOff>42725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E6E7F3DF-D9D5-69AE-8DC4-7D1720417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77440" y="13898879"/>
          <a:ext cx="7231379" cy="5165271"/>
        </a:xfrm>
        <a:prstGeom prst="rect">
          <a:avLst/>
        </a:prstGeom>
      </xdr:spPr>
    </xdr:pic>
    <xdr:clientData/>
  </xdr:twoCellAnchor>
  <xdr:twoCellAnchor editAs="oneCell">
    <xdr:from>
      <xdr:col>14</xdr:col>
      <xdr:colOff>99060</xdr:colOff>
      <xdr:row>76</xdr:row>
      <xdr:rowOff>68580</xdr:rowOff>
    </xdr:from>
    <xdr:to>
      <xdr:col>21</xdr:col>
      <xdr:colOff>682907</xdr:colOff>
      <xdr:row>102</xdr:row>
      <xdr:rowOff>32385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1466155A-9DC7-4EDE-2DA7-1837E57EE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3780" y="13967460"/>
          <a:ext cx="6131207" cy="471678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108</xdr:row>
      <xdr:rowOff>0</xdr:rowOff>
    </xdr:from>
    <xdr:to>
      <xdr:col>10</xdr:col>
      <xdr:colOff>758964</xdr:colOff>
      <xdr:row>139</xdr:row>
      <xdr:rowOff>95250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C53D768F-6C2D-7650-231F-078EACE14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77440" y="19751040"/>
          <a:ext cx="6334899" cy="57607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109</xdr:row>
      <xdr:rowOff>0</xdr:rowOff>
    </xdr:from>
    <xdr:to>
      <xdr:col>28</xdr:col>
      <xdr:colOff>178279</xdr:colOff>
      <xdr:row>134</xdr:row>
      <xdr:rowOff>82318</xdr:rowOff>
    </xdr:to>
    <xdr:pic>
      <xdr:nvPicPr>
        <xdr:cNvPr id="9" name="Grafik 8">
          <a:extLst>
            <a:ext uri="{FF2B5EF4-FFF2-40B4-BE49-F238E27FC236}">
              <a16:creationId xmlns:a16="http://schemas.microsoft.com/office/drawing/2014/main" id="{ECF6FAED-B453-D464-192B-C49D03D4C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09760" y="19933920"/>
          <a:ext cx="12856054" cy="465622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143</xdr:row>
      <xdr:rowOff>1</xdr:rowOff>
    </xdr:from>
    <xdr:to>
      <xdr:col>15</xdr:col>
      <xdr:colOff>465628</xdr:colOff>
      <xdr:row>175</xdr:row>
      <xdr:rowOff>26670</xdr:rowOff>
    </xdr:to>
    <xdr:pic>
      <xdr:nvPicPr>
        <xdr:cNvPr id="10" name="Grafik 9">
          <a:extLst>
            <a:ext uri="{FF2B5EF4-FFF2-40B4-BE49-F238E27FC236}">
              <a16:creationId xmlns:a16="http://schemas.microsoft.com/office/drawing/2014/main" id="{162F922A-126E-B955-86E7-330B2D5E4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96541" y="26151841"/>
          <a:ext cx="9977292" cy="5875019"/>
        </a:xfrm>
        <a:prstGeom prst="rect">
          <a:avLst/>
        </a:prstGeom>
      </xdr:spPr>
    </xdr:pic>
    <xdr:clientData/>
  </xdr:twoCellAnchor>
  <xdr:twoCellAnchor editAs="oneCell">
    <xdr:from>
      <xdr:col>16</xdr:col>
      <xdr:colOff>426720</xdr:colOff>
      <xdr:row>147</xdr:row>
      <xdr:rowOff>129541</xdr:rowOff>
    </xdr:from>
    <xdr:to>
      <xdr:col>38</xdr:col>
      <xdr:colOff>457201</xdr:colOff>
      <xdr:row>175</xdr:row>
      <xdr:rowOff>133351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C7B7E37C-E1E7-FCCE-C762-9865FC4A7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25500" y="27012901"/>
          <a:ext cx="17465041" cy="5120640"/>
        </a:xfrm>
        <a:prstGeom prst="rect">
          <a:avLst/>
        </a:prstGeom>
      </xdr:spPr>
    </xdr:pic>
    <xdr:clientData/>
  </xdr:twoCellAnchor>
  <xdr:twoCellAnchor editAs="oneCell">
    <xdr:from>
      <xdr:col>13</xdr:col>
      <xdr:colOff>617220</xdr:colOff>
      <xdr:row>185</xdr:row>
      <xdr:rowOff>99060</xdr:rowOff>
    </xdr:from>
    <xdr:to>
      <xdr:col>27</xdr:col>
      <xdr:colOff>216378</xdr:colOff>
      <xdr:row>212</xdr:row>
      <xdr:rowOff>34555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DB4368AD-BC24-7831-6C38-1D84AFC16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338560" y="33931860"/>
          <a:ext cx="10691973" cy="4873255"/>
        </a:xfrm>
        <a:prstGeom prst="rect">
          <a:avLst/>
        </a:prstGeom>
      </xdr:spPr>
    </xdr:pic>
    <xdr:clientData/>
  </xdr:twoCellAnchor>
  <xdr:twoCellAnchor editAs="oneCell">
    <xdr:from>
      <xdr:col>3</xdr:col>
      <xdr:colOff>182880</xdr:colOff>
      <xdr:row>184</xdr:row>
      <xdr:rowOff>160020</xdr:rowOff>
    </xdr:from>
    <xdr:to>
      <xdr:col>12</xdr:col>
      <xdr:colOff>117438</xdr:colOff>
      <xdr:row>211</xdr:row>
      <xdr:rowOff>38100</xdr:rowOff>
    </xdr:to>
    <xdr:pic>
      <xdr:nvPicPr>
        <xdr:cNvPr id="13" name="Grafik 12">
          <a:extLst>
            <a:ext uri="{FF2B5EF4-FFF2-40B4-BE49-F238E27FC236}">
              <a16:creationId xmlns:a16="http://schemas.microsoft.com/office/drawing/2014/main" id="{1E783A2D-A29B-14A0-15DE-C813F35BC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79420" y="33809940"/>
          <a:ext cx="7068783" cy="481584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216</xdr:row>
      <xdr:rowOff>1</xdr:rowOff>
    </xdr:from>
    <xdr:to>
      <xdr:col>23</xdr:col>
      <xdr:colOff>606586</xdr:colOff>
      <xdr:row>233</xdr:row>
      <xdr:rowOff>108586</xdr:rowOff>
    </xdr:to>
    <xdr:pic>
      <xdr:nvPicPr>
        <xdr:cNvPr id="14" name="Grafik 13">
          <a:extLst>
            <a:ext uri="{FF2B5EF4-FFF2-40B4-BE49-F238E27FC236}">
              <a16:creationId xmlns:a16="http://schemas.microsoft.com/office/drawing/2014/main" id="{8637E09D-6B9E-0705-EB56-0CDE8BD71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513820" y="39502081"/>
          <a:ext cx="7738906" cy="321564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22861</xdr:colOff>
      <xdr:row>237</xdr:row>
      <xdr:rowOff>15241</xdr:rowOff>
    </xdr:from>
    <xdr:to>
      <xdr:col>12</xdr:col>
      <xdr:colOff>668725</xdr:colOff>
      <xdr:row>268</xdr:row>
      <xdr:rowOff>26671</xdr:rowOff>
    </xdr:to>
    <xdr:pic>
      <xdr:nvPicPr>
        <xdr:cNvPr id="15" name="Grafik 14">
          <a:extLst>
            <a:ext uri="{FF2B5EF4-FFF2-40B4-BE49-F238E27FC236}">
              <a16:creationId xmlns:a16="http://schemas.microsoft.com/office/drawing/2014/main" id="{27838F7D-82D3-3CDC-B414-8798E58BD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26921" y="43357801"/>
          <a:ext cx="8566854" cy="5676900"/>
        </a:xfrm>
        <a:prstGeom prst="rect">
          <a:avLst/>
        </a:prstGeom>
      </xdr:spPr>
    </xdr:pic>
    <xdr:clientData/>
  </xdr:twoCellAnchor>
  <xdr:twoCellAnchor editAs="oneCell">
    <xdr:from>
      <xdr:col>13</xdr:col>
      <xdr:colOff>784860</xdr:colOff>
      <xdr:row>237</xdr:row>
      <xdr:rowOff>106680</xdr:rowOff>
    </xdr:from>
    <xdr:to>
      <xdr:col>22</xdr:col>
      <xdr:colOff>731721</xdr:colOff>
      <xdr:row>251</xdr:row>
      <xdr:rowOff>81915</xdr:rowOff>
    </xdr:to>
    <xdr:pic>
      <xdr:nvPicPr>
        <xdr:cNvPr id="16" name="Grafik 15">
          <a:extLst>
            <a:ext uri="{FF2B5EF4-FFF2-40B4-BE49-F238E27FC236}">
              <a16:creationId xmlns:a16="http://schemas.microsoft.com/office/drawing/2014/main" id="{8B50864E-05AF-9A8C-2C23-CF80D7457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506200" y="43449240"/>
          <a:ext cx="7081086" cy="25374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16496</xdr:colOff>
      <xdr:row>25</xdr:row>
      <xdr:rowOff>38516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40355CD4-145B-E7BE-E145-3FDD993F5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4494496" cy="48010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</xdr:rowOff>
    </xdr:from>
    <xdr:to>
      <xdr:col>19</xdr:col>
      <xdr:colOff>221411</xdr:colOff>
      <xdr:row>51</xdr:row>
      <xdr:rowOff>114301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5E84CCC9-C954-5468-280E-31331F8BC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953001"/>
          <a:ext cx="14699411" cy="4876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A5C55-24FC-42ED-920A-8C992964D309}">
  <dimension ref="B2:O286"/>
  <sheetViews>
    <sheetView topLeftCell="E156" workbookViewId="0">
      <selection activeCell="O243" sqref="O243"/>
    </sheetView>
  </sheetViews>
  <sheetFormatPr baseColWidth="10" defaultRowHeight="15" x14ac:dyDescent="0.25"/>
  <cols>
    <col min="5" max="5" width="84.85546875" customWidth="1"/>
    <col min="7" max="8" width="20.5703125" customWidth="1"/>
    <col min="9" max="9" width="20" customWidth="1"/>
    <col min="10" max="10" width="17.28515625" customWidth="1"/>
    <col min="11" max="11" width="16.28515625" customWidth="1"/>
    <col min="14" max="14" width="20" customWidth="1"/>
  </cols>
  <sheetData>
    <row r="2" spans="2:15" s="3" customFormat="1" x14ac:dyDescent="0.25">
      <c r="B2" s="3" t="s">
        <v>6</v>
      </c>
      <c r="C2" s="3" t="s">
        <v>7</v>
      </c>
      <c r="D2" s="3" t="s">
        <v>8</v>
      </c>
      <c r="E2" s="3" t="s">
        <v>473</v>
      </c>
      <c r="F2" s="3" t="s">
        <v>9</v>
      </c>
      <c r="G2" s="3" t="s">
        <v>477</v>
      </c>
      <c r="H2" s="3" t="s">
        <v>494</v>
      </c>
      <c r="I2" s="3" t="s">
        <v>474</v>
      </c>
      <c r="J2" s="3" t="s">
        <v>475</v>
      </c>
      <c r="K2" s="3" t="s">
        <v>476</v>
      </c>
      <c r="L2" s="3" t="s">
        <v>10</v>
      </c>
      <c r="M2" s="3" t="s">
        <v>11</v>
      </c>
      <c r="N2" s="3" t="s">
        <v>509</v>
      </c>
      <c r="O2" s="3" t="s">
        <v>507</v>
      </c>
    </row>
    <row r="3" spans="2:15" x14ac:dyDescent="0.25">
      <c r="C3">
        <v>1</v>
      </c>
      <c r="E3" t="s">
        <v>12</v>
      </c>
      <c r="M3">
        <v>0</v>
      </c>
    </row>
    <row r="4" spans="2:15" s="18" customFormat="1" x14ac:dyDescent="0.25">
      <c r="C4" s="18" t="s">
        <v>13</v>
      </c>
      <c r="E4" s="18" t="s">
        <v>14</v>
      </c>
      <c r="M4" s="18">
        <v>0</v>
      </c>
    </row>
    <row r="5" spans="2:15" x14ac:dyDescent="0.25">
      <c r="C5" t="s">
        <v>15</v>
      </c>
      <c r="E5" s="4" t="s">
        <v>16</v>
      </c>
      <c r="M5">
        <v>0</v>
      </c>
    </row>
    <row r="6" spans="2:15" s="5" customFormat="1" x14ac:dyDescent="0.25">
      <c r="C6" s="5" t="s">
        <v>17</v>
      </c>
      <c r="E6" s="5" t="s">
        <v>18</v>
      </c>
      <c r="M6" s="5">
        <v>0</v>
      </c>
    </row>
    <row r="7" spans="2:15" x14ac:dyDescent="0.25">
      <c r="C7" t="s">
        <v>19</v>
      </c>
      <c r="E7" t="s">
        <v>20</v>
      </c>
      <c r="F7" t="s">
        <v>21</v>
      </c>
      <c r="G7">
        <v>1382.2539999999999</v>
      </c>
      <c r="H7">
        <v>1691.2639999999999</v>
      </c>
      <c r="I7">
        <v>1340.9848</v>
      </c>
      <c r="J7">
        <f>G7-I7</f>
        <v>41.269199999999955</v>
      </c>
      <c r="K7" s="12">
        <f>I7/G7</f>
        <v>0.97014354814672266</v>
      </c>
      <c r="L7">
        <v>0</v>
      </c>
      <c r="M7">
        <v>0</v>
      </c>
      <c r="N7" t="s">
        <v>506</v>
      </c>
      <c r="O7" t="s">
        <v>508</v>
      </c>
    </row>
    <row r="8" spans="2:15" x14ac:dyDescent="0.25">
      <c r="C8" t="s">
        <v>22</v>
      </c>
      <c r="E8" t="s">
        <v>23</v>
      </c>
      <c r="F8" t="s">
        <v>24</v>
      </c>
      <c r="G8">
        <v>458.012</v>
      </c>
      <c r="K8" s="6"/>
      <c r="L8">
        <v>0</v>
      </c>
      <c r="M8">
        <v>0</v>
      </c>
    </row>
    <row r="9" spans="2:15" x14ac:dyDescent="0.25">
      <c r="C9" t="s">
        <v>25</v>
      </c>
      <c r="E9" t="s">
        <v>26</v>
      </c>
      <c r="F9" t="s">
        <v>24</v>
      </c>
      <c r="G9">
        <v>275.17599999999999</v>
      </c>
      <c r="K9" s="6"/>
      <c r="L9">
        <v>0</v>
      </c>
      <c r="M9">
        <v>0</v>
      </c>
    </row>
    <row r="10" spans="2:15" x14ac:dyDescent="0.25">
      <c r="C10" t="s">
        <v>27</v>
      </c>
      <c r="E10" t="s">
        <v>28</v>
      </c>
      <c r="F10" t="s">
        <v>24</v>
      </c>
      <c r="G10">
        <v>10103.963</v>
      </c>
      <c r="K10" s="6"/>
      <c r="L10">
        <v>0</v>
      </c>
      <c r="M10">
        <v>0</v>
      </c>
    </row>
    <row r="11" spans="2:15" x14ac:dyDescent="0.25">
      <c r="F11" s="2" t="s">
        <v>479</v>
      </c>
      <c r="G11" s="2">
        <f>G8+G9+G10</f>
        <v>10837.151</v>
      </c>
      <c r="H11" s="2">
        <v>13211.648999999999</v>
      </c>
      <c r="I11">
        <v>11821.700800000001</v>
      </c>
      <c r="J11">
        <f>G11-I11</f>
        <v>-984.54980000000069</v>
      </c>
      <c r="K11" s="13">
        <f t="shared" ref="K11:K57" si="0">I11/G11</f>
        <v>1.0908495046345668</v>
      </c>
      <c r="N11" t="s">
        <v>480</v>
      </c>
      <c r="O11" t="s">
        <v>508</v>
      </c>
    </row>
    <row r="12" spans="2:15" s="5" customFormat="1" x14ac:dyDescent="0.25">
      <c r="C12" s="5" t="s">
        <v>29</v>
      </c>
      <c r="E12" s="5" t="s">
        <v>30</v>
      </c>
      <c r="K12" s="9"/>
      <c r="M12" s="5">
        <v>0</v>
      </c>
    </row>
    <row r="13" spans="2:15" x14ac:dyDescent="0.25">
      <c r="C13" t="s">
        <v>31</v>
      </c>
      <c r="E13" t="s">
        <v>32</v>
      </c>
      <c r="F13" t="s">
        <v>24</v>
      </c>
      <c r="G13">
        <v>143.24199999999999</v>
      </c>
      <c r="K13" s="6"/>
      <c r="L13">
        <v>0</v>
      </c>
      <c r="M13">
        <v>0</v>
      </c>
    </row>
    <row r="14" spans="2:15" x14ac:dyDescent="0.25">
      <c r="C14" t="s">
        <v>33</v>
      </c>
      <c r="E14" t="s">
        <v>34</v>
      </c>
      <c r="F14" t="s">
        <v>24</v>
      </c>
      <c r="G14">
        <v>3114.643</v>
      </c>
      <c r="K14" s="6"/>
      <c r="L14">
        <v>0</v>
      </c>
      <c r="M14">
        <v>0</v>
      </c>
    </row>
    <row r="15" spans="2:15" x14ac:dyDescent="0.25">
      <c r="F15" s="2" t="s">
        <v>479</v>
      </c>
      <c r="G15" s="2">
        <f>G13+G14</f>
        <v>3257.8850000000002</v>
      </c>
      <c r="H15" s="2">
        <v>3827.3180000000002</v>
      </c>
      <c r="I15">
        <v>3597.0430000000001</v>
      </c>
      <c r="J15">
        <f t="shared" ref="J15:J57" si="1">G15-I15</f>
        <v>-339.1579999999999</v>
      </c>
      <c r="K15" s="13">
        <f t="shared" si="0"/>
        <v>1.1041037360127812</v>
      </c>
      <c r="N15" t="s">
        <v>480</v>
      </c>
    </row>
    <row r="16" spans="2:15" x14ac:dyDescent="0.25">
      <c r="C16" t="s">
        <v>35</v>
      </c>
      <c r="E16" t="s">
        <v>36</v>
      </c>
      <c r="F16" t="s">
        <v>24</v>
      </c>
      <c r="G16">
        <v>1.7210000000000001</v>
      </c>
      <c r="K16" s="6"/>
      <c r="L16">
        <v>0</v>
      </c>
      <c r="M16">
        <v>0</v>
      </c>
    </row>
    <row r="17" spans="3:14" x14ac:dyDescent="0.25">
      <c r="C17" t="s">
        <v>37</v>
      </c>
      <c r="E17" t="s">
        <v>38</v>
      </c>
      <c r="F17" t="s">
        <v>24</v>
      </c>
      <c r="G17">
        <v>280.54300000000001</v>
      </c>
      <c r="K17" s="6"/>
      <c r="L17">
        <v>0</v>
      </c>
      <c r="M17">
        <v>0</v>
      </c>
    </row>
    <row r="18" spans="3:14" x14ac:dyDescent="0.25">
      <c r="E18" s="7"/>
      <c r="F18" s="2" t="s">
        <v>479</v>
      </c>
      <c r="G18" s="2">
        <f>G16+G17</f>
        <v>282.26400000000001</v>
      </c>
      <c r="H18" s="2">
        <f>322.481+1.721</f>
        <v>324.202</v>
      </c>
      <c r="K18" s="6"/>
    </row>
    <row r="19" spans="3:14" s="5" customFormat="1" x14ac:dyDescent="0.25">
      <c r="C19" s="5" t="s">
        <v>39</v>
      </c>
      <c r="E19" s="5" t="s">
        <v>40</v>
      </c>
      <c r="K19" s="9"/>
      <c r="M19" s="5">
        <v>0</v>
      </c>
    </row>
    <row r="20" spans="3:14" x14ac:dyDescent="0.25">
      <c r="C20" t="s">
        <v>41</v>
      </c>
      <c r="E20" t="s">
        <v>42</v>
      </c>
      <c r="F20" t="s">
        <v>21</v>
      </c>
      <c r="G20">
        <v>113.785</v>
      </c>
      <c r="I20">
        <v>113.82729999999999</v>
      </c>
      <c r="K20" s="12">
        <f t="shared" si="0"/>
        <v>1.0003717537461001</v>
      </c>
      <c r="L20">
        <v>0</v>
      </c>
      <c r="M20">
        <v>0</v>
      </c>
    </row>
    <row r="21" spans="3:14" ht="13.9" customHeight="1" x14ac:dyDescent="0.25">
      <c r="C21" t="s">
        <v>43</v>
      </c>
      <c r="E21" t="s">
        <v>44</v>
      </c>
      <c r="F21" t="s">
        <v>21</v>
      </c>
      <c r="G21">
        <v>19.824000000000002</v>
      </c>
      <c r="I21">
        <v>19.826899999999998</v>
      </c>
      <c r="K21" s="12">
        <f t="shared" si="0"/>
        <v>1.0001462873284905</v>
      </c>
      <c r="L21">
        <v>0</v>
      </c>
      <c r="M21">
        <v>0</v>
      </c>
    </row>
    <row r="22" spans="3:14" ht="13.9" customHeight="1" x14ac:dyDescent="0.25">
      <c r="F22" s="2" t="s">
        <v>479</v>
      </c>
      <c r="G22" s="2">
        <f>G20+G21</f>
        <v>133.60900000000001</v>
      </c>
      <c r="H22" s="2">
        <v>237.05699999999999</v>
      </c>
      <c r="I22">
        <v>133.6542</v>
      </c>
      <c r="J22">
        <f>I22-G22</f>
        <v>4.5199999999994134E-2</v>
      </c>
      <c r="K22" s="12">
        <f>I22/G22</f>
        <v>1.0003383005635846</v>
      </c>
      <c r="N22" t="s">
        <v>506</v>
      </c>
    </row>
    <row r="23" spans="3:14" x14ac:dyDescent="0.25">
      <c r="C23" t="s">
        <v>45</v>
      </c>
      <c r="E23" t="s">
        <v>46</v>
      </c>
      <c r="F23" t="s">
        <v>24</v>
      </c>
      <c r="G23">
        <v>57.902000000000001</v>
      </c>
      <c r="K23" s="6"/>
      <c r="L23">
        <v>0</v>
      </c>
      <c r="M23">
        <v>0</v>
      </c>
    </row>
    <row r="24" spans="3:14" x14ac:dyDescent="0.25">
      <c r="C24" t="s">
        <v>47</v>
      </c>
      <c r="E24" t="s">
        <v>48</v>
      </c>
      <c r="F24" t="s">
        <v>24</v>
      </c>
      <c r="G24">
        <v>60.2</v>
      </c>
      <c r="K24" s="6"/>
      <c r="L24">
        <v>0</v>
      </c>
      <c r="M24">
        <v>0</v>
      </c>
    </row>
    <row r="25" spans="3:14" x14ac:dyDescent="0.25">
      <c r="C25" t="s">
        <v>49</v>
      </c>
      <c r="E25" t="s">
        <v>50</v>
      </c>
      <c r="F25" t="s">
        <v>24</v>
      </c>
      <c r="G25">
        <v>1185.3689999999999</v>
      </c>
      <c r="K25" s="6"/>
      <c r="L25">
        <v>0</v>
      </c>
      <c r="M25">
        <v>0</v>
      </c>
    </row>
    <row r="26" spans="3:14" x14ac:dyDescent="0.25">
      <c r="F26" s="2" t="s">
        <v>479</v>
      </c>
      <c r="G26" s="2">
        <f>G23+G24+G25</f>
        <v>1303.471</v>
      </c>
      <c r="H26" s="2">
        <v>2232.3290000000002</v>
      </c>
      <c r="I26">
        <v>1314.6110000000001</v>
      </c>
      <c r="J26">
        <f t="shared" si="1"/>
        <v>-11.1400000000001</v>
      </c>
      <c r="K26" s="12">
        <f t="shared" si="0"/>
        <v>1.0085464118495924</v>
      </c>
      <c r="N26" t="s">
        <v>480</v>
      </c>
    </row>
    <row r="27" spans="3:14" s="5" customFormat="1" x14ac:dyDescent="0.25">
      <c r="C27" s="5" t="s">
        <v>51</v>
      </c>
      <c r="E27" s="5" t="s">
        <v>52</v>
      </c>
      <c r="K27" s="9"/>
      <c r="M27" s="5">
        <v>0</v>
      </c>
    </row>
    <row r="28" spans="3:14" x14ac:dyDescent="0.25">
      <c r="C28" t="s">
        <v>53</v>
      </c>
      <c r="E28" t="s">
        <v>54</v>
      </c>
      <c r="F28" t="s">
        <v>21</v>
      </c>
      <c r="G28">
        <v>11.509</v>
      </c>
      <c r="H28">
        <v>15.471</v>
      </c>
      <c r="I28">
        <v>11.6684</v>
      </c>
      <c r="J28">
        <f t="shared" si="1"/>
        <v>-0.15939999999999976</v>
      </c>
      <c r="K28" s="12">
        <f t="shared" si="0"/>
        <v>1.0138500304109828</v>
      </c>
      <c r="L28">
        <v>0</v>
      </c>
      <c r="M28">
        <v>0</v>
      </c>
      <c r="N28" t="s">
        <v>486</v>
      </c>
    </row>
    <row r="29" spans="3:14" x14ac:dyDescent="0.25">
      <c r="C29" t="s">
        <v>55</v>
      </c>
      <c r="E29" t="s">
        <v>56</v>
      </c>
      <c r="F29" t="s">
        <v>24</v>
      </c>
      <c r="G29">
        <v>78.102999999999994</v>
      </c>
      <c r="K29" s="6"/>
      <c r="L29">
        <v>0</v>
      </c>
      <c r="M29">
        <v>0</v>
      </c>
    </row>
    <row r="30" spans="3:14" x14ac:dyDescent="0.25">
      <c r="C30" t="s">
        <v>57</v>
      </c>
      <c r="E30" t="s">
        <v>58</v>
      </c>
      <c r="F30" t="s">
        <v>24</v>
      </c>
      <c r="G30">
        <v>26.96</v>
      </c>
      <c r="K30" s="6"/>
      <c r="L30">
        <v>0</v>
      </c>
      <c r="M30">
        <v>0</v>
      </c>
    </row>
    <row r="31" spans="3:14" x14ac:dyDescent="0.25">
      <c r="F31" s="2" t="s">
        <v>479</v>
      </c>
      <c r="G31" s="2">
        <f>G29+G30</f>
        <v>105.06299999999999</v>
      </c>
      <c r="H31" s="2">
        <v>149.072</v>
      </c>
      <c r="I31">
        <v>109.0727</v>
      </c>
      <c r="J31">
        <f t="shared" si="1"/>
        <v>-4.0097000000000094</v>
      </c>
      <c r="K31" s="13">
        <f t="shared" si="0"/>
        <v>1.0381647202154898</v>
      </c>
      <c r="N31" t="s">
        <v>480</v>
      </c>
    </row>
    <row r="32" spans="3:14" s="5" customFormat="1" x14ac:dyDescent="0.25">
      <c r="C32" s="5" t="s">
        <v>59</v>
      </c>
      <c r="E32" s="5" t="s">
        <v>60</v>
      </c>
      <c r="K32" s="9"/>
      <c r="M32" s="5">
        <v>0</v>
      </c>
    </row>
    <row r="33" spans="3:14" x14ac:dyDescent="0.25">
      <c r="C33" t="s">
        <v>61</v>
      </c>
      <c r="E33" t="s">
        <v>62</v>
      </c>
      <c r="F33" t="s">
        <v>21</v>
      </c>
      <c r="G33">
        <v>7511.5780000000004</v>
      </c>
      <c r="I33">
        <v>7505.8245999999999</v>
      </c>
      <c r="J33">
        <f t="shared" si="1"/>
        <v>5.7534000000005108</v>
      </c>
      <c r="K33" s="14">
        <f t="shared" si="0"/>
        <v>0.99923406240339907</v>
      </c>
      <c r="L33">
        <v>0</v>
      </c>
      <c r="M33">
        <v>0</v>
      </c>
    </row>
    <row r="34" spans="3:14" x14ac:dyDescent="0.25">
      <c r="C34" t="s">
        <v>63</v>
      </c>
      <c r="E34" t="s">
        <v>64</v>
      </c>
      <c r="F34" t="s">
        <v>21</v>
      </c>
      <c r="G34">
        <v>125.348</v>
      </c>
      <c r="I34">
        <v>122.20229999999999</v>
      </c>
      <c r="J34">
        <f t="shared" si="1"/>
        <v>3.145700000000005</v>
      </c>
      <c r="K34" s="12">
        <f t="shared" si="0"/>
        <v>0.97490426652200268</v>
      </c>
      <c r="L34">
        <v>0</v>
      </c>
      <c r="M34">
        <v>0</v>
      </c>
    </row>
    <row r="35" spans="3:14" x14ac:dyDescent="0.25">
      <c r="F35" s="2" t="s">
        <v>479</v>
      </c>
      <c r="G35" s="2">
        <f>G33+G34</f>
        <v>7636.9260000000004</v>
      </c>
      <c r="H35" s="2">
        <v>10805.18</v>
      </c>
      <c r="I35">
        <f>I33+I34</f>
        <v>7628.0268999999998</v>
      </c>
      <c r="K35" s="6"/>
    </row>
    <row r="36" spans="3:14" x14ac:dyDescent="0.25">
      <c r="C36" t="s">
        <v>65</v>
      </c>
      <c r="E36" t="s">
        <v>66</v>
      </c>
      <c r="F36" t="s">
        <v>24</v>
      </c>
      <c r="G36">
        <v>23627.58</v>
      </c>
      <c r="H36">
        <v>32171.598999999998</v>
      </c>
      <c r="I36">
        <v>24936.455399999999</v>
      </c>
      <c r="J36">
        <f t="shared" si="1"/>
        <v>-1308.8753999999972</v>
      </c>
      <c r="K36" s="13">
        <f t="shared" si="0"/>
        <v>1.0553960837292689</v>
      </c>
      <c r="L36">
        <v>0</v>
      </c>
      <c r="M36">
        <v>0</v>
      </c>
      <c r="N36" t="s">
        <v>491</v>
      </c>
    </row>
    <row r="37" spans="3:14" x14ac:dyDescent="0.25">
      <c r="C37" t="s">
        <v>67</v>
      </c>
      <c r="E37" s="7" t="s">
        <v>68</v>
      </c>
      <c r="F37" t="s">
        <v>24</v>
      </c>
      <c r="G37">
        <v>4975.1009999999997</v>
      </c>
      <c r="K37" s="6"/>
      <c r="L37">
        <v>0</v>
      </c>
      <c r="M37">
        <v>0</v>
      </c>
    </row>
    <row r="38" spans="3:14" x14ac:dyDescent="0.25">
      <c r="C38" t="s">
        <v>69</v>
      </c>
      <c r="E38" s="7" t="s">
        <v>70</v>
      </c>
      <c r="F38" t="s">
        <v>24</v>
      </c>
      <c r="G38">
        <v>538.03499999999997</v>
      </c>
      <c r="K38" s="6"/>
      <c r="L38">
        <v>0</v>
      </c>
      <c r="M38">
        <v>0</v>
      </c>
    </row>
    <row r="39" spans="3:14" x14ac:dyDescent="0.25">
      <c r="C39" t="s">
        <v>71</v>
      </c>
      <c r="E39" s="7" t="s">
        <v>72</v>
      </c>
      <c r="F39" t="s">
        <v>73</v>
      </c>
      <c r="G39">
        <v>191</v>
      </c>
      <c r="K39" s="6"/>
      <c r="L39">
        <v>0</v>
      </c>
      <c r="M39">
        <v>0</v>
      </c>
    </row>
    <row r="40" spans="3:14" x14ac:dyDescent="0.25">
      <c r="E40" s="7"/>
      <c r="K40" s="6"/>
    </row>
    <row r="41" spans="3:14" x14ac:dyDescent="0.25">
      <c r="C41" t="s">
        <v>74</v>
      </c>
      <c r="E41" s="7" t="s">
        <v>75</v>
      </c>
      <c r="F41" t="s">
        <v>24</v>
      </c>
      <c r="G41">
        <v>1896.201</v>
      </c>
      <c r="K41" s="6"/>
      <c r="L41">
        <v>0</v>
      </c>
      <c r="M41">
        <v>0</v>
      </c>
    </row>
    <row r="42" spans="3:14" x14ac:dyDescent="0.25">
      <c r="C42" t="s">
        <v>76</v>
      </c>
      <c r="E42" s="7" t="s">
        <v>77</v>
      </c>
      <c r="F42" t="s">
        <v>24</v>
      </c>
      <c r="G42">
        <v>368.49400000000003</v>
      </c>
      <c r="K42" s="6"/>
      <c r="L42">
        <v>0</v>
      </c>
      <c r="M42">
        <v>0</v>
      </c>
    </row>
    <row r="43" spans="3:14" x14ac:dyDescent="0.25">
      <c r="C43" t="s">
        <v>78</v>
      </c>
      <c r="E43" s="7" t="s">
        <v>79</v>
      </c>
      <c r="F43" t="s">
        <v>24</v>
      </c>
      <c r="G43">
        <v>166.40600000000001</v>
      </c>
      <c r="K43" s="6"/>
      <c r="L43">
        <v>0</v>
      </c>
      <c r="M43">
        <v>0</v>
      </c>
    </row>
    <row r="44" spans="3:14" x14ac:dyDescent="0.25">
      <c r="K44" s="6"/>
    </row>
    <row r="45" spans="3:14" s="5" customFormat="1" x14ac:dyDescent="0.25">
      <c r="C45" s="5" t="s">
        <v>80</v>
      </c>
      <c r="E45" s="5" t="s">
        <v>81</v>
      </c>
      <c r="K45" s="9"/>
      <c r="M45" s="5">
        <v>0</v>
      </c>
    </row>
    <row r="46" spans="3:14" x14ac:dyDescent="0.25">
      <c r="C46" t="s">
        <v>82</v>
      </c>
      <c r="E46" t="s">
        <v>83</v>
      </c>
      <c r="F46" t="s">
        <v>21</v>
      </c>
      <c r="G46">
        <v>59.777000000000001</v>
      </c>
      <c r="H46">
        <v>67.61</v>
      </c>
      <c r="I46">
        <v>59.7851</v>
      </c>
      <c r="J46">
        <f t="shared" si="1"/>
        <v>-8.0999999999988859E-3</v>
      </c>
      <c r="K46" s="12">
        <f t="shared" si="0"/>
        <v>1.0001355036217943</v>
      </c>
      <c r="L46">
        <v>0</v>
      </c>
      <c r="M46">
        <v>0</v>
      </c>
    </row>
    <row r="47" spans="3:14" x14ac:dyDescent="0.25">
      <c r="C47" t="s">
        <v>84</v>
      </c>
      <c r="E47" t="s">
        <v>85</v>
      </c>
      <c r="F47" t="s">
        <v>24</v>
      </c>
      <c r="G47">
        <v>196.99299999999999</v>
      </c>
      <c r="H47">
        <v>225.63800000000001</v>
      </c>
      <c r="I47">
        <v>196.99299999999999</v>
      </c>
      <c r="J47">
        <f t="shared" si="1"/>
        <v>0</v>
      </c>
      <c r="K47" s="12">
        <f t="shared" si="0"/>
        <v>1</v>
      </c>
      <c r="L47">
        <v>0</v>
      </c>
      <c r="M47">
        <v>0</v>
      </c>
      <c r="N47" t="s">
        <v>492</v>
      </c>
    </row>
    <row r="48" spans="3:14" x14ac:dyDescent="0.25">
      <c r="C48" t="s">
        <v>86</v>
      </c>
      <c r="E48" t="s">
        <v>87</v>
      </c>
      <c r="F48" t="s">
        <v>24</v>
      </c>
      <c r="G48">
        <v>196.994</v>
      </c>
      <c r="H48">
        <v>225.63900000000001</v>
      </c>
      <c r="I48">
        <v>196.99299999999999</v>
      </c>
      <c r="J48">
        <f t="shared" si="1"/>
        <v>1.0000000000047748E-3</v>
      </c>
      <c r="K48" s="12">
        <f t="shared" si="0"/>
        <v>0.99999492370325993</v>
      </c>
      <c r="L48">
        <v>0</v>
      </c>
      <c r="M48">
        <v>0</v>
      </c>
      <c r="N48" t="s">
        <v>492</v>
      </c>
    </row>
    <row r="49" spans="3:14" x14ac:dyDescent="0.25">
      <c r="C49" t="s">
        <v>88</v>
      </c>
      <c r="E49" t="s">
        <v>89</v>
      </c>
      <c r="F49" t="s">
        <v>24</v>
      </c>
      <c r="G49">
        <v>64.632000000000005</v>
      </c>
      <c r="H49">
        <v>71.281999999999996</v>
      </c>
      <c r="I49">
        <v>116.3275</v>
      </c>
      <c r="J49">
        <f t="shared" si="1"/>
        <v>-51.695499999999996</v>
      </c>
      <c r="K49" s="15">
        <f t="shared" si="0"/>
        <v>1.799843730659735</v>
      </c>
      <c r="L49">
        <v>0</v>
      </c>
      <c r="M49">
        <v>0</v>
      </c>
      <c r="N49" t="s">
        <v>493</v>
      </c>
    </row>
    <row r="50" spans="3:14" s="5" customFormat="1" x14ac:dyDescent="0.25">
      <c r="C50" s="5" t="s">
        <v>90</v>
      </c>
      <c r="E50" s="5" t="s">
        <v>91</v>
      </c>
      <c r="K50" s="9"/>
      <c r="M50" s="5">
        <v>0</v>
      </c>
    </row>
    <row r="51" spans="3:14" x14ac:dyDescent="0.25">
      <c r="K51" s="6"/>
    </row>
    <row r="52" spans="3:14" s="5" customFormat="1" x14ac:dyDescent="0.25">
      <c r="C52" s="5" t="s">
        <v>92</v>
      </c>
      <c r="E52" s="5" t="s">
        <v>93</v>
      </c>
      <c r="K52" s="9"/>
      <c r="M52" s="5">
        <v>0</v>
      </c>
    </row>
    <row r="53" spans="3:14" x14ac:dyDescent="0.25">
      <c r="C53" t="s">
        <v>94</v>
      </c>
      <c r="E53" t="s">
        <v>95</v>
      </c>
      <c r="F53" t="s">
        <v>21</v>
      </c>
      <c r="G53">
        <v>305.33199999999999</v>
      </c>
      <c r="I53">
        <v>299.05</v>
      </c>
      <c r="J53">
        <f t="shared" si="1"/>
        <v>6.2819999999999823</v>
      </c>
      <c r="K53" s="12">
        <f t="shared" si="0"/>
        <v>0.97942567434792294</v>
      </c>
      <c r="L53">
        <v>0</v>
      </c>
      <c r="M53">
        <v>0</v>
      </c>
      <c r="N53" t="s">
        <v>478</v>
      </c>
    </row>
    <row r="54" spans="3:14" x14ac:dyDescent="0.25">
      <c r="C54" t="s">
        <v>96</v>
      </c>
      <c r="E54" t="s">
        <v>97</v>
      </c>
      <c r="F54" t="s">
        <v>21</v>
      </c>
      <c r="G54">
        <v>2.0430000000000001</v>
      </c>
      <c r="I54">
        <v>2.0430000000000001</v>
      </c>
      <c r="J54">
        <f t="shared" si="1"/>
        <v>0</v>
      </c>
      <c r="K54" s="12">
        <f t="shared" si="0"/>
        <v>1</v>
      </c>
      <c r="L54">
        <v>0</v>
      </c>
      <c r="M54">
        <v>0</v>
      </c>
    </row>
    <row r="55" spans="3:14" x14ac:dyDescent="0.25">
      <c r="C55" t="s">
        <v>98</v>
      </c>
      <c r="E55" t="s">
        <v>99</v>
      </c>
      <c r="F55" t="s">
        <v>24</v>
      </c>
      <c r="G55">
        <v>2732.2710000000002</v>
      </c>
      <c r="I55" s="11">
        <f>(1279.4724*2)+903.7399</f>
        <v>3462.6847000000002</v>
      </c>
      <c r="J55">
        <f t="shared" si="1"/>
        <v>-730.41370000000006</v>
      </c>
      <c r="K55" s="15">
        <f t="shared" si="0"/>
        <v>1.2673284238642506</v>
      </c>
      <c r="L55">
        <v>0</v>
      </c>
      <c r="M55">
        <v>0</v>
      </c>
      <c r="N55" t="s">
        <v>510</v>
      </c>
    </row>
    <row r="56" spans="3:14" x14ac:dyDescent="0.25">
      <c r="C56" t="s">
        <v>100</v>
      </c>
      <c r="E56" t="s">
        <v>101</v>
      </c>
      <c r="F56" t="s">
        <v>24</v>
      </c>
      <c r="G56">
        <v>18.794</v>
      </c>
      <c r="I56">
        <v>19.482900000000001</v>
      </c>
      <c r="J56">
        <f t="shared" si="1"/>
        <v>-0.68890000000000029</v>
      </c>
      <c r="K56" s="13">
        <f t="shared" si="0"/>
        <v>1.0366553155262317</v>
      </c>
      <c r="L56">
        <v>0</v>
      </c>
      <c r="M56">
        <v>0</v>
      </c>
    </row>
    <row r="57" spans="3:14" x14ac:dyDescent="0.25">
      <c r="C57" t="s">
        <v>102</v>
      </c>
      <c r="E57" t="s">
        <v>103</v>
      </c>
      <c r="F57" t="s">
        <v>24</v>
      </c>
      <c r="G57">
        <v>1153.098</v>
      </c>
      <c r="I57">
        <v>2227.7462</v>
      </c>
      <c r="J57">
        <f t="shared" si="1"/>
        <v>-1074.6482000000001</v>
      </c>
      <c r="K57" s="13">
        <f t="shared" si="0"/>
        <v>1.9319660601267197</v>
      </c>
      <c r="L57">
        <v>0</v>
      </c>
      <c r="M57">
        <v>0</v>
      </c>
    </row>
    <row r="58" spans="3:14" x14ac:dyDescent="0.25">
      <c r="K58" s="6"/>
    </row>
    <row r="59" spans="3:14" s="5" customFormat="1" x14ac:dyDescent="0.25">
      <c r="C59" s="5" t="s">
        <v>105</v>
      </c>
      <c r="E59" s="5" t="s">
        <v>106</v>
      </c>
      <c r="K59" s="9"/>
      <c r="M59" s="5">
        <v>0</v>
      </c>
    </row>
    <row r="60" spans="3:14" s="5" customFormat="1" x14ac:dyDescent="0.25">
      <c r="C60" s="5" t="s">
        <v>108</v>
      </c>
      <c r="E60" s="5" t="s">
        <v>109</v>
      </c>
      <c r="K60" s="9"/>
      <c r="M60" s="5">
        <v>0</v>
      </c>
    </row>
    <row r="61" spans="3:14" s="5" customFormat="1" x14ac:dyDescent="0.25">
      <c r="C61" s="5" t="s">
        <v>110</v>
      </c>
      <c r="E61" s="5" t="s">
        <v>111</v>
      </c>
      <c r="K61" s="9"/>
      <c r="M61" s="5">
        <v>0</v>
      </c>
    </row>
    <row r="62" spans="3:14" x14ac:dyDescent="0.25">
      <c r="C62" t="s">
        <v>112</v>
      </c>
      <c r="E62" s="7" t="s">
        <v>113</v>
      </c>
      <c r="F62" t="s">
        <v>73</v>
      </c>
      <c r="G62">
        <v>7</v>
      </c>
      <c r="K62" s="6"/>
      <c r="L62">
        <v>0</v>
      </c>
      <c r="M62">
        <v>0</v>
      </c>
    </row>
    <row r="63" spans="3:14" x14ac:dyDescent="0.25">
      <c r="C63" t="s">
        <v>114</v>
      </c>
      <c r="E63" s="7" t="s">
        <v>115</v>
      </c>
      <c r="F63" t="s">
        <v>73</v>
      </c>
      <c r="G63">
        <v>7</v>
      </c>
      <c r="K63" s="6"/>
      <c r="L63">
        <v>0</v>
      </c>
      <c r="M63">
        <v>0</v>
      </c>
    </row>
    <row r="64" spans="3:14" x14ac:dyDescent="0.25">
      <c r="C64" t="s">
        <v>116</v>
      </c>
      <c r="E64" s="7" t="s">
        <v>117</v>
      </c>
      <c r="F64" t="s">
        <v>73</v>
      </c>
      <c r="G64">
        <v>2</v>
      </c>
      <c r="K64" s="6"/>
      <c r="L64">
        <v>0</v>
      </c>
      <c r="M64">
        <v>0</v>
      </c>
    </row>
    <row r="65" spans="3:13" x14ac:dyDescent="0.25">
      <c r="C65" t="s">
        <v>118</v>
      </c>
      <c r="E65" s="7" t="s">
        <v>119</v>
      </c>
      <c r="F65" t="s">
        <v>73</v>
      </c>
      <c r="G65">
        <v>2</v>
      </c>
      <c r="K65" s="6"/>
      <c r="L65">
        <v>0</v>
      </c>
      <c r="M65">
        <v>0</v>
      </c>
    </row>
    <row r="66" spans="3:13" x14ac:dyDescent="0.25">
      <c r="C66" t="s">
        <v>120</v>
      </c>
      <c r="E66" s="7" t="s">
        <v>121</v>
      </c>
      <c r="F66" t="s">
        <v>73</v>
      </c>
      <c r="G66">
        <v>2</v>
      </c>
      <c r="K66" s="6"/>
      <c r="L66">
        <v>0</v>
      </c>
      <c r="M66">
        <v>0</v>
      </c>
    </row>
    <row r="67" spans="3:13" x14ac:dyDescent="0.25">
      <c r="C67" t="s">
        <v>122</v>
      </c>
      <c r="E67" s="7" t="s">
        <v>123</v>
      </c>
      <c r="F67" t="s">
        <v>73</v>
      </c>
      <c r="G67">
        <v>14</v>
      </c>
      <c r="K67" s="6"/>
      <c r="L67">
        <v>0</v>
      </c>
      <c r="M67">
        <v>0</v>
      </c>
    </row>
    <row r="68" spans="3:13" x14ac:dyDescent="0.25">
      <c r="C68" t="s">
        <v>124</v>
      </c>
      <c r="E68" s="7" t="s">
        <v>125</v>
      </c>
      <c r="F68" t="s">
        <v>73</v>
      </c>
      <c r="G68">
        <v>13</v>
      </c>
      <c r="K68" s="6"/>
      <c r="L68">
        <v>0</v>
      </c>
      <c r="M68">
        <v>0</v>
      </c>
    </row>
    <row r="69" spans="3:13" x14ac:dyDescent="0.25">
      <c r="C69" t="s">
        <v>126</v>
      </c>
      <c r="E69" s="7" t="s">
        <v>127</v>
      </c>
      <c r="F69" t="s">
        <v>73</v>
      </c>
      <c r="G69">
        <v>2</v>
      </c>
      <c r="K69" s="6"/>
      <c r="L69">
        <v>0</v>
      </c>
      <c r="M69">
        <v>0</v>
      </c>
    </row>
    <row r="70" spans="3:13" x14ac:dyDescent="0.25">
      <c r="C70" t="s">
        <v>128</v>
      </c>
      <c r="E70" s="7" t="s">
        <v>129</v>
      </c>
      <c r="F70" t="s">
        <v>73</v>
      </c>
      <c r="G70">
        <v>4</v>
      </c>
      <c r="K70" s="6"/>
      <c r="L70">
        <v>0</v>
      </c>
      <c r="M70">
        <v>0</v>
      </c>
    </row>
    <row r="71" spans="3:13" x14ac:dyDescent="0.25">
      <c r="C71" t="s">
        <v>130</v>
      </c>
      <c r="E71" s="7" t="s">
        <v>131</v>
      </c>
      <c r="F71" t="s">
        <v>73</v>
      </c>
      <c r="G71">
        <v>2</v>
      </c>
      <c r="K71" s="6"/>
      <c r="L71">
        <v>0</v>
      </c>
      <c r="M71">
        <v>0</v>
      </c>
    </row>
    <row r="72" spans="3:13" x14ac:dyDescent="0.25">
      <c r="C72" t="s">
        <v>132</v>
      </c>
      <c r="E72" s="7" t="s">
        <v>133</v>
      </c>
      <c r="F72" t="s">
        <v>73</v>
      </c>
      <c r="G72">
        <v>3</v>
      </c>
      <c r="K72" s="6"/>
      <c r="L72">
        <v>0</v>
      </c>
      <c r="M72">
        <v>0</v>
      </c>
    </row>
    <row r="73" spans="3:13" x14ac:dyDescent="0.25">
      <c r="C73" t="s">
        <v>134</v>
      </c>
      <c r="E73" s="7" t="s">
        <v>135</v>
      </c>
      <c r="F73" t="s">
        <v>73</v>
      </c>
      <c r="G73">
        <v>2</v>
      </c>
      <c r="K73" s="6"/>
      <c r="L73">
        <v>0</v>
      </c>
      <c r="M73">
        <v>0</v>
      </c>
    </row>
    <row r="74" spans="3:13" x14ac:dyDescent="0.25">
      <c r="C74" t="s">
        <v>136</v>
      </c>
      <c r="E74" s="7" t="s">
        <v>137</v>
      </c>
      <c r="F74" t="s">
        <v>73</v>
      </c>
      <c r="G74">
        <v>6</v>
      </c>
      <c r="K74" s="6"/>
      <c r="L74">
        <v>0</v>
      </c>
      <c r="M74">
        <v>0</v>
      </c>
    </row>
    <row r="75" spans="3:13" x14ac:dyDescent="0.25">
      <c r="K75" s="6"/>
    </row>
    <row r="76" spans="3:13" s="5" customFormat="1" ht="13.5" customHeight="1" x14ac:dyDescent="0.25">
      <c r="C76" s="5" t="s">
        <v>138</v>
      </c>
      <c r="E76" s="5" t="s">
        <v>139</v>
      </c>
      <c r="K76" s="9"/>
      <c r="M76" s="5">
        <v>0</v>
      </c>
    </row>
    <row r="77" spans="3:13" ht="13.9" customHeight="1" x14ac:dyDescent="0.25">
      <c r="K77" s="6"/>
    </row>
    <row r="78" spans="3:13" s="5" customFormat="1" x14ac:dyDescent="0.25">
      <c r="C78" s="5" t="s">
        <v>140</v>
      </c>
      <c r="E78" s="5" t="s">
        <v>141</v>
      </c>
      <c r="K78" s="9"/>
      <c r="M78" s="5">
        <v>0</v>
      </c>
    </row>
    <row r="79" spans="3:13" x14ac:dyDescent="0.25">
      <c r="C79" t="s">
        <v>142</v>
      </c>
      <c r="E79" s="7" t="s">
        <v>143</v>
      </c>
      <c r="F79" t="s">
        <v>144</v>
      </c>
      <c r="G79">
        <v>7</v>
      </c>
      <c r="K79" s="6"/>
      <c r="L79">
        <v>0</v>
      </c>
      <c r="M79">
        <v>0</v>
      </c>
    </row>
    <row r="80" spans="3:13" x14ac:dyDescent="0.25">
      <c r="C80" t="s">
        <v>145</v>
      </c>
      <c r="E80" s="7" t="s">
        <v>146</v>
      </c>
      <c r="F80" t="s">
        <v>144</v>
      </c>
      <c r="G80">
        <v>1</v>
      </c>
      <c r="K80" s="6"/>
      <c r="L80">
        <v>0</v>
      </c>
      <c r="M80">
        <v>0</v>
      </c>
    </row>
    <row r="81" spans="3:13" x14ac:dyDescent="0.25">
      <c r="C81" t="s">
        <v>147</v>
      </c>
      <c r="E81" s="7" t="s">
        <v>148</v>
      </c>
      <c r="F81" t="s">
        <v>144</v>
      </c>
      <c r="G81">
        <v>6</v>
      </c>
      <c r="K81" s="6"/>
      <c r="L81">
        <v>0</v>
      </c>
      <c r="M81">
        <v>0</v>
      </c>
    </row>
    <row r="82" spans="3:13" x14ac:dyDescent="0.25">
      <c r="C82" t="s">
        <v>149</v>
      </c>
      <c r="E82" s="7" t="s">
        <v>150</v>
      </c>
      <c r="F82" t="s">
        <v>144</v>
      </c>
      <c r="G82">
        <v>9</v>
      </c>
      <c r="K82" s="6"/>
      <c r="L82">
        <v>0</v>
      </c>
      <c r="M82">
        <v>0</v>
      </c>
    </row>
    <row r="83" spans="3:13" x14ac:dyDescent="0.25">
      <c r="C83" t="s">
        <v>151</v>
      </c>
      <c r="E83" s="7" t="s">
        <v>152</v>
      </c>
      <c r="F83" t="s">
        <v>144</v>
      </c>
      <c r="G83">
        <v>10</v>
      </c>
      <c r="K83" s="6"/>
      <c r="L83">
        <v>0</v>
      </c>
      <c r="M83">
        <v>0</v>
      </c>
    </row>
    <row r="84" spans="3:13" x14ac:dyDescent="0.25">
      <c r="C84" t="s">
        <v>153</v>
      </c>
      <c r="E84" s="7" t="s">
        <v>154</v>
      </c>
      <c r="F84" t="s">
        <v>144</v>
      </c>
      <c r="G84">
        <v>1</v>
      </c>
      <c r="K84" s="6"/>
      <c r="L84">
        <v>0</v>
      </c>
      <c r="M84">
        <v>0</v>
      </c>
    </row>
    <row r="85" spans="3:13" x14ac:dyDescent="0.25">
      <c r="C85" t="s">
        <v>155</v>
      </c>
      <c r="E85" s="7" t="s">
        <v>156</v>
      </c>
      <c r="F85" t="s">
        <v>144</v>
      </c>
      <c r="G85">
        <v>1</v>
      </c>
      <c r="K85" s="6"/>
      <c r="L85">
        <v>0</v>
      </c>
      <c r="M85">
        <v>0</v>
      </c>
    </row>
    <row r="86" spans="3:13" x14ac:dyDescent="0.25">
      <c r="C86" t="s">
        <v>157</v>
      </c>
      <c r="E86" s="7" t="s">
        <v>158</v>
      </c>
      <c r="F86" t="s">
        <v>144</v>
      </c>
      <c r="G86">
        <v>4</v>
      </c>
      <c r="K86" s="6"/>
      <c r="L86">
        <v>0</v>
      </c>
      <c r="M86">
        <v>0</v>
      </c>
    </row>
    <row r="87" spans="3:13" x14ac:dyDescent="0.25">
      <c r="C87" t="s">
        <v>159</v>
      </c>
      <c r="E87" s="7" t="s">
        <v>160</v>
      </c>
      <c r="F87" t="s">
        <v>144</v>
      </c>
      <c r="G87">
        <v>25</v>
      </c>
      <c r="K87" s="6"/>
      <c r="L87">
        <v>0</v>
      </c>
      <c r="M87">
        <v>0</v>
      </c>
    </row>
    <row r="88" spans="3:13" x14ac:dyDescent="0.25">
      <c r="C88" t="s">
        <v>161</v>
      </c>
      <c r="E88" s="7" t="s">
        <v>162</v>
      </c>
      <c r="F88" t="s">
        <v>144</v>
      </c>
      <c r="G88">
        <v>11</v>
      </c>
      <c r="K88" s="6"/>
      <c r="L88">
        <v>0</v>
      </c>
      <c r="M88">
        <v>0</v>
      </c>
    </row>
    <row r="89" spans="3:13" x14ac:dyDescent="0.25">
      <c r="C89" t="s">
        <v>163</v>
      </c>
      <c r="E89" s="7" t="s">
        <v>164</v>
      </c>
      <c r="F89" t="s">
        <v>144</v>
      </c>
      <c r="G89">
        <v>654</v>
      </c>
      <c r="K89" s="6"/>
      <c r="L89">
        <v>0</v>
      </c>
      <c r="M89">
        <v>0</v>
      </c>
    </row>
    <row r="90" spans="3:13" x14ac:dyDescent="0.25">
      <c r="C90" t="s">
        <v>165</v>
      </c>
      <c r="E90" s="7" t="s">
        <v>166</v>
      </c>
      <c r="F90" t="s">
        <v>144</v>
      </c>
      <c r="G90">
        <v>177</v>
      </c>
      <c r="K90" s="6"/>
      <c r="L90">
        <v>0</v>
      </c>
      <c r="M90">
        <v>0</v>
      </c>
    </row>
    <row r="91" spans="3:13" x14ac:dyDescent="0.25">
      <c r="C91" t="s">
        <v>167</v>
      </c>
      <c r="E91" s="7" t="s">
        <v>168</v>
      </c>
      <c r="F91" t="s">
        <v>144</v>
      </c>
      <c r="G91">
        <v>1</v>
      </c>
      <c r="K91" s="6"/>
      <c r="L91">
        <v>0</v>
      </c>
      <c r="M91">
        <v>0</v>
      </c>
    </row>
    <row r="92" spans="3:13" x14ac:dyDescent="0.25">
      <c r="C92" t="s">
        <v>169</v>
      </c>
      <c r="E92" s="7" t="s">
        <v>170</v>
      </c>
      <c r="F92" t="s">
        <v>144</v>
      </c>
      <c r="G92">
        <v>3</v>
      </c>
      <c r="K92" s="6"/>
      <c r="L92">
        <v>0</v>
      </c>
      <c r="M92">
        <v>0</v>
      </c>
    </row>
    <row r="93" spans="3:13" x14ac:dyDescent="0.25">
      <c r="C93" t="s">
        <v>171</v>
      </c>
      <c r="E93" s="7" t="s">
        <v>172</v>
      </c>
      <c r="F93" t="s">
        <v>144</v>
      </c>
      <c r="G93">
        <v>30</v>
      </c>
      <c r="K93" s="6"/>
      <c r="L93">
        <v>0</v>
      </c>
      <c r="M93">
        <v>0</v>
      </c>
    </row>
    <row r="94" spans="3:13" x14ac:dyDescent="0.25">
      <c r="C94" t="s">
        <v>173</v>
      </c>
      <c r="E94" s="7" t="s">
        <v>174</v>
      </c>
      <c r="F94" t="s">
        <v>144</v>
      </c>
      <c r="G94">
        <v>1</v>
      </c>
      <c r="K94" s="6"/>
      <c r="L94">
        <v>0</v>
      </c>
      <c r="M94">
        <v>0</v>
      </c>
    </row>
    <row r="95" spans="3:13" x14ac:dyDescent="0.25">
      <c r="C95" t="s">
        <v>175</v>
      </c>
      <c r="E95" s="7" t="s">
        <v>176</v>
      </c>
      <c r="F95" t="s">
        <v>144</v>
      </c>
      <c r="G95">
        <v>4</v>
      </c>
      <c r="K95" s="6"/>
      <c r="L95">
        <v>0</v>
      </c>
      <c r="M95">
        <v>0</v>
      </c>
    </row>
    <row r="96" spans="3:13" x14ac:dyDescent="0.25">
      <c r="C96" t="s">
        <v>177</v>
      </c>
      <c r="E96" s="7" t="s">
        <v>178</v>
      </c>
      <c r="F96" t="s">
        <v>144</v>
      </c>
      <c r="G96">
        <v>2</v>
      </c>
      <c r="K96" s="6"/>
      <c r="L96">
        <v>0</v>
      </c>
      <c r="M96">
        <v>0</v>
      </c>
    </row>
    <row r="97" spans="3:14" x14ac:dyDescent="0.25">
      <c r="C97" t="s">
        <v>179</v>
      </c>
      <c r="E97" s="7" t="s">
        <v>180</v>
      </c>
      <c r="F97" t="s">
        <v>144</v>
      </c>
      <c r="G97">
        <v>94</v>
      </c>
      <c r="K97" s="6"/>
      <c r="L97">
        <v>0</v>
      </c>
      <c r="M97">
        <v>0</v>
      </c>
    </row>
    <row r="98" spans="3:14" x14ac:dyDescent="0.25">
      <c r="C98" t="s">
        <v>181</v>
      </c>
      <c r="E98" s="7" t="s">
        <v>182</v>
      </c>
      <c r="F98" t="s">
        <v>144</v>
      </c>
      <c r="G98">
        <v>15</v>
      </c>
      <c r="K98" s="6"/>
      <c r="L98">
        <v>0</v>
      </c>
      <c r="M98">
        <v>0</v>
      </c>
    </row>
    <row r="99" spans="3:14" x14ac:dyDescent="0.25">
      <c r="C99" t="s">
        <v>183</v>
      </c>
      <c r="E99" s="7" t="s">
        <v>184</v>
      </c>
      <c r="F99" t="s">
        <v>144</v>
      </c>
      <c r="G99">
        <v>1</v>
      </c>
      <c r="K99" s="6"/>
      <c r="L99">
        <v>0</v>
      </c>
      <c r="M99">
        <v>0</v>
      </c>
    </row>
    <row r="100" spans="3:14" x14ac:dyDescent="0.25">
      <c r="C100" t="s">
        <v>185</v>
      </c>
      <c r="E100" s="7" t="s">
        <v>186</v>
      </c>
      <c r="F100" t="s">
        <v>144</v>
      </c>
      <c r="G100">
        <v>1</v>
      </c>
      <c r="K100" s="6"/>
      <c r="L100">
        <v>0</v>
      </c>
      <c r="M100">
        <v>0</v>
      </c>
    </row>
    <row r="101" spans="3:14" x14ac:dyDescent="0.25">
      <c r="C101" t="s">
        <v>187</v>
      </c>
      <c r="E101" s="7" t="s">
        <v>188</v>
      </c>
      <c r="F101" t="s">
        <v>144</v>
      </c>
      <c r="G101">
        <v>1</v>
      </c>
      <c r="K101" s="6"/>
      <c r="L101">
        <v>0</v>
      </c>
      <c r="M101">
        <v>0</v>
      </c>
    </row>
    <row r="102" spans="3:14" x14ac:dyDescent="0.25">
      <c r="C102" t="s">
        <v>189</v>
      </c>
      <c r="E102" s="7" t="s">
        <v>190</v>
      </c>
      <c r="F102" t="s">
        <v>144</v>
      </c>
      <c r="G102">
        <v>4</v>
      </c>
      <c r="K102" s="6"/>
      <c r="L102">
        <v>0</v>
      </c>
      <c r="M102">
        <v>0</v>
      </c>
    </row>
    <row r="103" spans="3:14" x14ac:dyDescent="0.25">
      <c r="C103" t="s">
        <v>191</v>
      </c>
      <c r="E103" s="7" t="s">
        <v>192</v>
      </c>
      <c r="F103" t="s">
        <v>144</v>
      </c>
      <c r="G103">
        <v>1</v>
      </c>
      <c r="K103" s="6"/>
      <c r="L103">
        <v>0</v>
      </c>
      <c r="M103">
        <v>0</v>
      </c>
    </row>
    <row r="104" spans="3:14" x14ac:dyDescent="0.25">
      <c r="C104" t="s">
        <v>193</v>
      </c>
      <c r="E104" s="7" t="s">
        <v>194</v>
      </c>
      <c r="F104" t="s">
        <v>144</v>
      </c>
      <c r="G104">
        <v>6</v>
      </c>
      <c r="K104" s="6"/>
      <c r="L104">
        <v>0</v>
      </c>
      <c r="M104">
        <v>0</v>
      </c>
    </row>
    <row r="105" spans="3:14" x14ac:dyDescent="0.25">
      <c r="C105" t="s">
        <v>195</v>
      </c>
      <c r="E105" s="7" t="s">
        <v>196</v>
      </c>
      <c r="F105" t="s">
        <v>144</v>
      </c>
      <c r="G105">
        <v>1</v>
      </c>
      <c r="K105" s="6"/>
      <c r="L105">
        <v>0</v>
      </c>
      <c r="M105">
        <v>0</v>
      </c>
    </row>
    <row r="106" spans="3:14" x14ac:dyDescent="0.25">
      <c r="C106" t="s">
        <v>197</v>
      </c>
      <c r="E106" s="7" t="s">
        <v>198</v>
      </c>
      <c r="F106" t="s">
        <v>144</v>
      </c>
      <c r="G106">
        <v>2</v>
      </c>
      <c r="K106" s="6"/>
      <c r="L106">
        <v>0</v>
      </c>
      <c r="M106">
        <v>0</v>
      </c>
    </row>
    <row r="107" spans="3:14" x14ac:dyDescent="0.25">
      <c r="C107" t="s">
        <v>199</v>
      </c>
      <c r="E107" s="7" t="s">
        <v>200</v>
      </c>
      <c r="F107" t="s">
        <v>144</v>
      </c>
      <c r="G107">
        <v>1</v>
      </c>
      <c r="J107">
        <f t="shared" ref="J107:J118" si="2">G107-I107</f>
        <v>1</v>
      </c>
      <c r="K107" s="6"/>
      <c r="L107">
        <v>0</v>
      </c>
      <c r="M107">
        <v>0</v>
      </c>
    </row>
    <row r="108" spans="3:14" s="5" customFormat="1" x14ac:dyDescent="0.25">
      <c r="C108" s="5" t="s">
        <v>201</v>
      </c>
      <c r="E108" s="5" t="s">
        <v>202</v>
      </c>
      <c r="K108" s="9"/>
      <c r="M108" s="5">
        <v>0</v>
      </c>
    </row>
    <row r="109" spans="3:14" x14ac:dyDescent="0.25">
      <c r="C109" t="s">
        <v>203</v>
      </c>
      <c r="E109" t="s">
        <v>204</v>
      </c>
      <c r="F109" t="s">
        <v>24</v>
      </c>
      <c r="G109">
        <v>4177.0590000000002</v>
      </c>
      <c r="H109">
        <v>6763.6540000000005</v>
      </c>
      <c r="I109">
        <v>4111.2875000000004</v>
      </c>
      <c r="J109">
        <f t="shared" si="2"/>
        <v>65.771499999999833</v>
      </c>
      <c r="K109" s="12">
        <f t="shared" ref="K109:K118" si="3">I109/G109</f>
        <v>0.98425411276211328</v>
      </c>
      <c r="L109">
        <v>0</v>
      </c>
      <c r="M109">
        <v>0</v>
      </c>
      <c r="N109" t="s">
        <v>496</v>
      </c>
    </row>
    <row r="110" spans="3:14" s="5" customFormat="1" x14ac:dyDescent="0.25">
      <c r="C110" s="5" t="s">
        <v>205</v>
      </c>
      <c r="E110" s="5" t="s">
        <v>206</v>
      </c>
      <c r="J110"/>
      <c r="K110" s="9"/>
      <c r="M110" s="5">
        <v>0</v>
      </c>
    </row>
    <row r="111" spans="3:14" x14ac:dyDescent="0.25">
      <c r="C111" t="s">
        <v>207</v>
      </c>
      <c r="E111" t="s">
        <v>208</v>
      </c>
      <c r="F111" t="s">
        <v>21</v>
      </c>
      <c r="G111">
        <v>530.16999999999996</v>
      </c>
      <c r="K111" s="6"/>
      <c r="L111">
        <v>0</v>
      </c>
      <c r="M111">
        <v>0</v>
      </c>
    </row>
    <row r="112" spans="3:14" x14ac:dyDescent="0.25">
      <c r="C112" t="s">
        <v>209</v>
      </c>
      <c r="E112" t="s">
        <v>210</v>
      </c>
      <c r="F112" t="s">
        <v>21</v>
      </c>
      <c r="G112">
        <v>12.848000000000001</v>
      </c>
      <c r="K112" s="6"/>
      <c r="L112">
        <v>0</v>
      </c>
      <c r="M112">
        <v>0</v>
      </c>
    </row>
    <row r="113" spans="3:14" x14ac:dyDescent="0.25">
      <c r="F113" s="2" t="s">
        <v>479</v>
      </c>
      <c r="G113" s="2">
        <f>G111+G112</f>
        <v>543.01799999999992</v>
      </c>
      <c r="H113" s="2">
        <v>879.27</v>
      </c>
      <c r="I113">
        <f>4111.2875*0.13</f>
        <v>534.46737500000006</v>
      </c>
      <c r="J113">
        <f t="shared" si="2"/>
        <v>8.5506249999998545</v>
      </c>
      <c r="K113" s="12">
        <f t="shared" si="3"/>
        <v>0.9842535146164586</v>
      </c>
      <c r="N113" t="s">
        <v>495</v>
      </c>
    </row>
    <row r="114" spans="3:14" s="5" customFormat="1" x14ac:dyDescent="0.25">
      <c r="C114" s="5" t="s">
        <v>211</v>
      </c>
      <c r="E114" s="5" t="s">
        <v>212</v>
      </c>
      <c r="K114" s="9"/>
      <c r="M114" s="5">
        <v>0</v>
      </c>
    </row>
    <row r="115" spans="3:14" x14ac:dyDescent="0.25">
      <c r="C115" t="s">
        <v>213</v>
      </c>
      <c r="E115" t="s">
        <v>214</v>
      </c>
      <c r="F115" t="s">
        <v>107</v>
      </c>
      <c r="G115">
        <v>40.5</v>
      </c>
      <c r="K115" s="6"/>
      <c r="L115">
        <v>0</v>
      </c>
      <c r="M115">
        <v>0</v>
      </c>
    </row>
    <row r="116" spans="3:14" x14ac:dyDescent="0.25">
      <c r="C116" t="s">
        <v>215</v>
      </c>
      <c r="E116" t="s">
        <v>216</v>
      </c>
      <c r="F116" t="s">
        <v>107</v>
      </c>
      <c r="G116">
        <v>15.56</v>
      </c>
      <c r="K116" s="6"/>
      <c r="L116">
        <v>0</v>
      </c>
      <c r="M116">
        <v>0</v>
      </c>
    </row>
    <row r="117" spans="3:14" x14ac:dyDescent="0.25">
      <c r="F117" s="2" t="s">
        <v>479</v>
      </c>
      <c r="G117" s="2">
        <f>G115+G116</f>
        <v>56.06</v>
      </c>
      <c r="H117" s="2">
        <v>56.06</v>
      </c>
      <c r="I117">
        <v>56.06</v>
      </c>
      <c r="J117">
        <f t="shared" ref="J117" si="4">G117-I117</f>
        <v>0</v>
      </c>
      <c r="K117" s="12">
        <f t="shared" ref="K117" si="5">I117/G117</f>
        <v>1</v>
      </c>
      <c r="N117" t="s">
        <v>500</v>
      </c>
    </row>
    <row r="118" spans="3:14" x14ac:dyDescent="0.25">
      <c r="C118" t="s">
        <v>217</v>
      </c>
      <c r="E118" t="s">
        <v>218</v>
      </c>
      <c r="F118" t="s">
        <v>73</v>
      </c>
      <c r="G118">
        <v>3</v>
      </c>
      <c r="H118">
        <v>3</v>
      </c>
      <c r="I118">
        <v>3</v>
      </c>
      <c r="J118">
        <f t="shared" si="2"/>
        <v>0</v>
      </c>
      <c r="K118" s="12">
        <f t="shared" si="3"/>
        <v>1</v>
      </c>
      <c r="L118">
        <v>0</v>
      </c>
      <c r="M118">
        <v>0</v>
      </c>
    </row>
    <row r="119" spans="3:14" x14ac:dyDescent="0.25">
      <c r="E119" t="s">
        <v>219</v>
      </c>
      <c r="K119" s="6"/>
    </row>
    <row r="120" spans="3:14" s="5" customFormat="1" x14ac:dyDescent="0.25">
      <c r="C120" s="5" t="s">
        <v>220</v>
      </c>
      <c r="E120" s="5" t="s">
        <v>221</v>
      </c>
      <c r="K120" s="9"/>
      <c r="M120" s="5">
        <v>0</v>
      </c>
    </row>
    <row r="121" spans="3:14" x14ac:dyDescent="0.25">
      <c r="C121" t="s">
        <v>222</v>
      </c>
      <c r="E121" s="7" t="s">
        <v>223</v>
      </c>
      <c r="F121" t="s">
        <v>104</v>
      </c>
      <c r="G121">
        <v>152.739</v>
      </c>
      <c r="K121" s="6"/>
      <c r="L121">
        <v>0</v>
      </c>
      <c r="M121">
        <v>0</v>
      </c>
    </row>
    <row r="122" spans="3:14" x14ac:dyDescent="0.25">
      <c r="C122" t="s">
        <v>224</v>
      </c>
      <c r="E122" s="7" t="s">
        <v>225</v>
      </c>
      <c r="F122" t="s">
        <v>104</v>
      </c>
      <c r="G122">
        <v>26.968</v>
      </c>
      <c r="K122" s="6"/>
      <c r="L122">
        <v>0</v>
      </c>
      <c r="M122">
        <v>0</v>
      </c>
    </row>
    <row r="123" spans="3:14" x14ac:dyDescent="0.25">
      <c r="C123" t="s">
        <v>226</v>
      </c>
      <c r="E123" s="7" t="s">
        <v>227</v>
      </c>
      <c r="F123" t="s">
        <v>104</v>
      </c>
      <c r="G123">
        <v>36.347000000000001</v>
      </c>
      <c r="K123" s="6"/>
      <c r="L123">
        <v>0</v>
      </c>
      <c r="M123">
        <v>0</v>
      </c>
    </row>
    <row r="124" spans="3:14" x14ac:dyDescent="0.25">
      <c r="C124" t="s">
        <v>228</v>
      </c>
      <c r="E124" s="7" t="s">
        <v>229</v>
      </c>
      <c r="F124" t="s">
        <v>104</v>
      </c>
      <c r="G124">
        <v>890.46</v>
      </c>
      <c r="K124" s="6"/>
      <c r="L124">
        <v>0</v>
      </c>
      <c r="M124">
        <v>0</v>
      </c>
    </row>
    <row r="125" spans="3:14" x14ac:dyDescent="0.25">
      <c r="C125" t="s">
        <v>230</v>
      </c>
      <c r="E125" s="7" t="s">
        <v>231</v>
      </c>
      <c r="F125" t="s">
        <v>104</v>
      </c>
      <c r="G125">
        <v>157.13900000000001</v>
      </c>
      <c r="K125" s="6"/>
      <c r="L125">
        <v>0</v>
      </c>
      <c r="M125">
        <v>0</v>
      </c>
    </row>
    <row r="126" spans="3:14" x14ac:dyDescent="0.25">
      <c r="C126" t="s">
        <v>232</v>
      </c>
      <c r="E126" s="7" t="s">
        <v>233</v>
      </c>
      <c r="F126" t="s">
        <v>104</v>
      </c>
      <c r="G126">
        <v>86.908000000000001</v>
      </c>
      <c r="K126" s="6"/>
      <c r="L126">
        <v>0</v>
      </c>
      <c r="M126">
        <v>0</v>
      </c>
    </row>
    <row r="127" spans="3:14" x14ac:dyDescent="0.25">
      <c r="C127" t="s">
        <v>234</v>
      </c>
      <c r="E127" s="7" t="s">
        <v>235</v>
      </c>
      <c r="F127" t="s">
        <v>104</v>
      </c>
      <c r="G127">
        <v>0.40899999999999997</v>
      </c>
      <c r="K127" s="6"/>
      <c r="L127">
        <v>0</v>
      </c>
      <c r="M127">
        <v>0</v>
      </c>
    </row>
    <row r="128" spans="3:14" x14ac:dyDescent="0.25">
      <c r="C128" t="s">
        <v>236</v>
      </c>
      <c r="E128" s="7" t="s">
        <v>237</v>
      </c>
      <c r="F128" t="s">
        <v>104</v>
      </c>
      <c r="G128">
        <v>6.8529999999999998</v>
      </c>
      <c r="K128" s="6"/>
      <c r="L128">
        <v>0</v>
      </c>
      <c r="M128">
        <v>0</v>
      </c>
    </row>
    <row r="129" spans="3:13" x14ac:dyDescent="0.25">
      <c r="C129" t="s">
        <v>238</v>
      </c>
      <c r="E129" s="7" t="s">
        <v>239</v>
      </c>
      <c r="F129" t="s">
        <v>104</v>
      </c>
      <c r="G129">
        <v>1.2070000000000001</v>
      </c>
      <c r="K129" s="6"/>
      <c r="L129">
        <v>0</v>
      </c>
      <c r="M129">
        <v>0</v>
      </c>
    </row>
    <row r="130" spans="3:13" x14ac:dyDescent="0.25">
      <c r="C130" t="s">
        <v>240</v>
      </c>
      <c r="E130" s="7" t="s">
        <v>241</v>
      </c>
      <c r="F130" t="s">
        <v>104</v>
      </c>
      <c r="G130">
        <v>70.585999999999999</v>
      </c>
      <c r="K130" s="6"/>
      <c r="L130">
        <v>0</v>
      </c>
      <c r="M130">
        <v>0</v>
      </c>
    </row>
    <row r="131" spans="3:13" s="5" customFormat="1" x14ac:dyDescent="0.25">
      <c r="C131" s="5" t="s">
        <v>242</v>
      </c>
      <c r="E131" s="5" t="s">
        <v>243</v>
      </c>
      <c r="K131" s="9"/>
      <c r="M131" s="5">
        <v>0</v>
      </c>
    </row>
    <row r="132" spans="3:13" x14ac:dyDescent="0.25">
      <c r="E132" s="7" t="s">
        <v>244</v>
      </c>
      <c r="K132" s="6"/>
    </row>
    <row r="133" spans="3:13" x14ac:dyDescent="0.25">
      <c r="C133" t="s">
        <v>245</v>
      </c>
      <c r="E133" s="7" t="s">
        <v>246</v>
      </c>
      <c r="F133" t="s">
        <v>104</v>
      </c>
      <c r="G133">
        <v>214.49</v>
      </c>
      <c r="K133" s="6"/>
      <c r="L133">
        <v>0</v>
      </c>
      <c r="M133">
        <v>0</v>
      </c>
    </row>
    <row r="134" spans="3:13" x14ac:dyDescent="0.25">
      <c r="C134" t="s">
        <v>247</v>
      </c>
      <c r="E134" s="7" t="s">
        <v>248</v>
      </c>
      <c r="F134" t="s">
        <v>104</v>
      </c>
      <c r="G134">
        <v>214.49</v>
      </c>
      <c r="K134" s="6"/>
      <c r="L134">
        <v>0</v>
      </c>
      <c r="M134">
        <v>0</v>
      </c>
    </row>
    <row r="135" spans="3:13" s="5" customFormat="1" x14ac:dyDescent="0.25">
      <c r="C135" s="5" t="s">
        <v>249</v>
      </c>
      <c r="E135" s="5" t="s">
        <v>250</v>
      </c>
      <c r="K135" s="9"/>
      <c r="M135" s="5">
        <v>0</v>
      </c>
    </row>
    <row r="136" spans="3:13" x14ac:dyDescent="0.25">
      <c r="E136" s="7" t="s">
        <v>251</v>
      </c>
      <c r="K136" s="6"/>
    </row>
    <row r="137" spans="3:13" x14ac:dyDescent="0.25">
      <c r="C137" t="s">
        <v>252</v>
      </c>
      <c r="E137" s="7" t="s">
        <v>253</v>
      </c>
      <c r="F137" t="s">
        <v>21</v>
      </c>
      <c r="G137">
        <v>302.30200000000002</v>
      </c>
      <c r="K137" s="6"/>
      <c r="L137">
        <v>0</v>
      </c>
      <c r="M137">
        <v>0</v>
      </c>
    </row>
    <row r="138" spans="3:13" s="1" customFormat="1" x14ac:dyDescent="0.25">
      <c r="C138" s="1" t="s">
        <v>254</v>
      </c>
      <c r="E138" s="1" t="s">
        <v>255</v>
      </c>
      <c r="K138" s="10"/>
      <c r="M138" s="1">
        <v>0</v>
      </c>
    </row>
    <row r="139" spans="3:13" x14ac:dyDescent="0.25">
      <c r="C139" t="s">
        <v>256</v>
      </c>
      <c r="E139" t="s">
        <v>16</v>
      </c>
      <c r="K139" s="6"/>
      <c r="M139">
        <v>0</v>
      </c>
    </row>
    <row r="140" spans="3:13" s="5" customFormat="1" x14ac:dyDescent="0.25">
      <c r="C140" s="5" t="s">
        <v>257</v>
      </c>
      <c r="E140" s="5" t="s">
        <v>258</v>
      </c>
      <c r="K140" s="9"/>
      <c r="M140" s="5">
        <v>0</v>
      </c>
    </row>
    <row r="141" spans="3:13" x14ac:dyDescent="0.25">
      <c r="C141" t="s">
        <v>259</v>
      </c>
      <c r="E141" t="s">
        <v>260</v>
      </c>
      <c r="F141" t="s">
        <v>107</v>
      </c>
      <c r="G141">
        <v>15.7</v>
      </c>
      <c r="K141" s="6"/>
      <c r="L141">
        <v>0</v>
      </c>
      <c r="M141">
        <v>0</v>
      </c>
    </row>
    <row r="142" spans="3:13" x14ac:dyDescent="0.25">
      <c r="C142" t="s">
        <v>261</v>
      </c>
      <c r="E142" t="s">
        <v>262</v>
      </c>
      <c r="F142" t="s">
        <v>107</v>
      </c>
      <c r="G142">
        <v>15.54</v>
      </c>
      <c r="K142" s="6"/>
      <c r="L142">
        <v>0</v>
      </c>
      <c r="M142">
        <v>0</v>
      </c>
    </row>
    <row r="143" spans="3:13" x14ac:dyDescent="0.25">
      <c r="C143" t="s">
        <v>263</v>
      </c>
      <c r="E143" t="s">
        <v>264</v>
      </c>
      <c r="F143" t="s">
        <v>107</v>
      </c>
      <c r="G143">
        <v>15.9</v>
      </c>
      <c r="K143" s="6"/>
      <c r="L143">
        <v>0</v>
      </c>
      <c r="M143">
        <v>0</v>
      </c>
    </row>
    <row r="144" spans="3:13" x14ac:dyDescent="0.25">
      <c r="C144" t="s">
        <v>265</v>
      </c>
      <c r="E144" t="s">
        <v>266</v>
      </c>
      <c r="F144" t="s">
        <v>107</v>
      </c>
      <c r="G144">
        <v>16</v>
      </c>
      <c r="K144" s="6"/>
      <c r="L144">
        <v>0</v>
      </c>
      <c r="M144">
        <v>0</v>
      </c>
    </row>
    <row r="145" spans="3:14" x14ac:dyDescent="0.25">
      <c r="C145" t="s">
        <v>267</v>
      </c>
      <c r="E145" t="s">
        <v>268</v>
      </c>
      <c r="F145" t="s">
        <v>107</v>
      </c>
      <c r="G145">
        <v>20</v>
      </c>
      <c r="K145" s="6"/>
      <c r="L145">
        <v>0</v>
      </c>
      <c r="M145">
        <v>0</v>
      </c>
    </row>
    <row r="146" spans="3:14" x14ac:dyDescent="0.25">
      <c r="C146" t="s">
        <v>269</v>
      </c>
      <c r="E146" t="s">
        <v>270</v>
      </c>
      <c r="F146" t="s">
        <v>107</v>
      </c>
      <c r="G146">
        <v>8</v>
      </c>
      <c r="K146" s="6"/>
      <c r="L146">
        <v>0</v>
      </c>
      <c r="M146">
        <v>0</v>
      </c>
    </row>
    <row r="147" spans="3:14" x14ac:dyDescent="0.25">
      <c r="C147" t="s">
        <v>271</v>
      </c>
      <c r="E147" t="s">
        <v>272</v>
      </c>
      <c r="F147" t="s">
        <v>107</v>
      </c>
      <c r="G147">
        <v>19.600000000000001</v>
      </c>
      <c r="K147" s="6"/>
      <c r="L147">
        <v>0</v>
      </c>
      <c r="M147">
        <v>0</v>
      </c>
    </row>
    <row r="148" spans="3:14" x14ac:dyDescent="0.25">
      <c r="C148" t="s">
        <v>273</v>
      </c>
      <c r="E148" t="s">
        <v>274</v>
      </c>
      <c r="F148" t="s">
        <v>107</v>
      </c>
      <c r="G148">
        <v>7.2</v>
      </c>
      <c r="K148" s="6"/>
      <c r="L148">
        <v>0</v>
      </c>
      <c r="M148">
        <v>0</v>
      </c>
    </row>
    <row r="149" spans="3:14" x14ac:dyDescent="0.25">
      <c r="C149" t="s">
        <v>275</v>
      </c>
      <c r="E149" t="s">
        <v>276</v>
      </c>
      <c r="F149" t="s">
        <v>107</v>
      </c>
      <c r="G149">
        <v>9.9</v>
      </c>
      <c r="K149" s="6"/>
      <c r="L149">
        <v>0</v>
      </c>
      <c r="M149">
        <v>0</v>
      </c>
    </row>
    <row r="150" spans="3:14" x14ac:dyDescent="0.25">
      <c r="C150" t="s">
        <v>277</v>
      </c>
      <c r="E150" t="s">
        <v>278</v>
      </c>
      <c r="F150" t="s">
        <v>107</v>
      </c>
      <c r="G150">
        <v>15.7</v>
      </c>
      <c r="K150" s="6"/>
      <c r="L150">
        <v>0</v>
      </c>
      <c r="M150">
        <v>0</v>
      </c>
    </row>
    <row r="151" spans="3:14" x14ac:dyDescent="0.25">
      <c r="C151" t="s">
        <v>279</v>
      </c>
      <c r="E151" t="s">
        <v>280</v>
      </c>
      <c r="F151" t="s">
        <v>107</v>
      </c>
      <c r="G151">
        <v>9.9</v>
      </c>
      <c r="K151" s="6"/>
      <c r="L151">
        <v>0</v>
      </c>
      <c r="M151">
        <v>0</v>
      </c>
    </row>
    <row r="152" spans="3:14" x14ac:dyDescent="0.25">
      <c r="C152" t="s">
        <v>281</v>
      </c>
      <c r="E152" t="s">
        <v>282</v>
      </c>
      <c r="F152" t="s">
        <v>107</v>
      </c>
      <c r="G152">
        <v>15.9</v>
      </c>
      <c r="K152" s="6"/>
      <c r="L152">
        <v>0</v>
      </c>
      <c r="M152">
        <v>0</v>
      </c>
    </row>
    <row r="153" spans="3:14" x14ac:dyDescent="0.25">
      <c r="C153" t="s">
        <v>283</v>
      </c>
      <c r="E153" t="s">
        <v>284</v>
      </c>
      <c r="F153" t="s">
        <v>107</v>
      </c>
      <c r="G153">
        <v>3213.66</v>
      </c>
      <c r="K153" s="6"/>
      <c r="L153">
        <v>0</v>
      </c>
      <c r="M153">
        <v>0</v>
      </c>
    </row>
    <row r="154" spans="3:14" x14ac:dyDescent="0.25">
      <c r="C154" t="s">
        <v>285</v>
      </c>
      <c r="E154" t="s">
        <v>286</v>
      </c>
      <c r="F154" t="s">
        <v>107</v>
      </c>
      <c r="G154">
        <v>36</v>
      </c>
      <c r="K154" s="6"/>
      <c r="L154">
        <v>0</v>
      </c>
      <c r="M154">
        <v>0</v>
      </c>
    </row>
    <row r="155" spans="3:14" x14ac:dyDescent="0.25">
      <c r="C155" t="s">
        <v>287</v>
      </c>
      <c r="E155" t="s">
        <v>288</v>
      </c>
      <c r="F155" t="s">
        <v>107</v>
      </c>
      <c r="G155">
        <v>14</v>
      </c>
      <c r="K155" s="6"/>
      <c r="L155">
        <v>0</v>
      </c>
      <c r="M155">
        <v>0</v>
      </c>
    </row>
    <row r="156" spans="3:14" x14ac:dyDescent="0.25">
      <c r="C156" t="s">
        <v>289</v>
      </c>
      <c r="E156" t="s">
        <v>290</v>
      </c>
      <c r="F156" t="s">
        <v>107</v>
      </c>
      <c r="G156">
        <v>464.44</v>
      </c>
      <c r="K156" s="6"/>
      <c r="L156">
        <v>0</v>
      </c>
      <c r="M156">
        <v>0</v>
      </c>
    </row>
    <row r="157" spans="3:14" x14ac:dyDescent="0.25">
      <c r="F157" s="2" t="s">
        <v>479</v>
      </c>
      <c r="G157" s="2">
        <f>G141+G142+G143+G144+G145+G146+G147+G148+G149+G150+G151+G152+G153+G154+G155+G156</f>
        <v>3897.44</v>
      </c>
      <c r="H157" s="2">
        <v>3897.44</v>
      </c>
      <c r="I157">
        <v>3678.1</v>
      </c>
      <c r="J157">
        <f>G157-I157</f>
        <v>219.34000000000015</v>
      </c>
      <c r="K157" s="13">
        <f t="shared" ref="K157:K207" si="6">I157/G157</f>
        <v>0.94372203292417578</v>
      </c>
      <c r="N157" t="s">
        <v>501</v>
      </c>
    </row>
    <row r="158" spans="3:14" x14ac:dyDescent="0.25">
      <c r="C158" t="s">
        <v>291</v>
      </c>
      <c r="E158" t="s">
        <v>292</v>
      </c>
      <c r="F158" t="s">
        <v>73</v>
      </c>
      <c r="G158">
        <v>345</v>
      </c>
      <c r="H158">
        <v>345</v>
      </c>
      <c r="I158">
        <v>345</v>
      </c>
      <c r="J158">
        <f t="shared" ref="J158:J194" si="7">G158-I158</f>
        <v>0</v>
      </c>
      <c r="K158" s="12">
        <f t="shared" si="6"/>
        <v>1</v>
      </c>
      <c r="L158">
        <v>0</v>
      </c>
      <c r="M158">
        <v>0</v>
      </c>
    </row>
    <row r="159" spans="3:14" s="5" customFormat="1" x14ac:dyDescent="0.25">
      <c r="C159" s="5" t="s">
        <v>293</v>
      </c>
      <c r="E159" s="5" t="s">
        <v>294</v>
      </c>
      <c r="K159" s="9"/>
      <c r="M159" s="5">
        <v>0</v>
      </c>
    </row>
    <row r="160" spans="3:14" x14ac:dyDescent="0.25">
      <c r="C160" t="s">
        <v>295</v>
      </c>
      <c r="E160" t="s">
        <v>296</v>
      </c>
      <c r="F160" t="s">
        <v>21</v>
      </c>
      <c r="G160">
        <v>554.01900000000001</v>
      </c>
      <c r="H160">
        <v>554.01099999999997</v>
      </c>
      <c r="I160">
        <v>554.47500000000002</v>
      </c>
      <c r="J160">
        <f t="shared" si="7"/>
        <v>-0.45600000000001728</v>
      </c>
      <c r="K160" s="12">
        <f t="shared" si="6"/>
        <v>1.0008230764648867</v>
      </c>
      <c r="L160">
        <v>0</v>
      </c>
      <c r="M160">
        <v>0</v>
      </c>
    </row>
    <row r="161" spans="3:14" x14ac:dyDescent="0.25">
      <c r="C161" t="s">
        <v>297</v>
      </c>
      <c r="E161" t="s">
        <v>298</v>
      </c>
      <c r="F161" t="s">
        <v>21</v>
      </c>
      <c r="G161">
        <v>68.343000000000004</v>
      </c>
      <c r="H161">
        <v>68.343000000000004</v>
      </c>
      <c r="I161">
        <v>68.343999999999994</v>
      </c>
      <c r="J161">
        <f t="shared" si="7"/>
        <v>-9.9999999999056399E-4</v>
      </c>
      <c r="K161" s="12">
        <f t="shared" si="6"/>
        <v>1.0000146320764378</v>
      </c>
      <c r="L161">
        <v>0</v>
      </c>
      <c r="M161">
        <v>0</v>
      </c>
      <c r="N161" t="s">
        <v>478</v>
      </c>
    </row>
    <row r="162" spans="3:14" x14ac:dyDescent="0.25">
      <c r="C162" t="s">
        <v>299</v>
      </c>
      <c r="E162" t="s">
        <v>300</v>
      </c>
      <c r="F162" t="s">
        <v>24</v>
      </c>
      <c r="G162">
        <v>3607.8139999999999</v>
      </c>
      <c r="H162">
        <v>3607.8139999999999</v>
      </c>
      <c r="I162">
        <f>1832.0316+1067.593</f>
        <v>2899.6246000000001</v>
      </c>
      <c r="J162">
        <f t="shared" si="7"/>
        <v>708.18939999999975</v>
      </c>
      <c r="K162" s="15">
        <f t="shared" si="6"/>
        <v>0.80370678754503422</v>
      </c>
      <c r="L162">
        <v>0</v>
      </c>
      <c r="M162">
        <v>0</v>
      </c>
      <c r="N162" t="s">
        <v>502</v>
      </c>
    </row>
    <row r="163" spans="3:14" x14ac:dyDescent="0.25">
      <c r="C163" t="s">
        <v>301</v>
      </c>
      <c r="E163" t="s">
        <v>302</v>
      </c>
      <c r="F163" t="s">
        <v>24</v>
      </c>
      <c r="G163">
        <v>282.05200000000002</v>
      </c>
      <c r="H163">
        <v>282.05200000000002</v>
      </c>
      <c r="I163">
        <f>284.4435+175.73</f>
        <v>460.17349999999999</v>
      </c>
      <c r="J163">
        <f t="shared" si="7"/>
        <v>-178.12149999999997</v>
      </c>
      <c r="K163" s="15">
        <f t="shared" si="6"/>
        <v>1.631520074312538</v>
      </c>
      <c r="L163">
        <v>0</v>
      </c>
      <c r="M163">
        <v>0</v>
      </c>
      <c r="N163" t="s">
        <v>502</v>
      </c>
    </row>
    <row r="164" spans="3:14" s="5" customFormat="1" x14ac:dyDescent="0.25">
      <c r="C164" s="5" t="s">
        <v>303</v>
      </c>
      <c r="E164" s="5" t="s">
        <v>304</v>
      </c>
      <c r="K164" s="9"/>
      <c r="M164" s="5">
        <v>0</v>
      </c>
    </row>
    <row r="165" spans="3:14" x14ac:dyDescent="0.25">
      <c r="C165" t="s">
        <v>305</v>
      </c>
      <c r="E165" t="s">
        <v>306</v>
      </c>
      <c r="F165" t="s">
        <v>24</v>
      </c>
      <c r="G165">
        <v>9595.857</v>
      </c>
      <c r="H165">
        <v>9595.857</v>
      </c>
      <c r="I165">
        <v>9776.5488999999998</v>
      </c>
      <c r="J165">
        <f t="shared" si="7"/>
        <v>-180.69189999999981</v>
      </c>
      <c r="K165" s="12">
        <f t="shared" si="6"/>
        <v>1.0188301993245628</v>
      </c>
      <c r="L165">
        <v>0</v>
      </c>
      <c r="M165">
        <v>0</v>
      </c>
      <c r="N165" t="s">
        <v>503</v>
      </c>
    </row>
    <row r="166" spans="3:14" x14ac:dyDescent="0.25">
      <c r="C166" t="s">
        <v>307</v>
      </c>
      <c r="E166" t="s">
        <v>308</v>
      </c>
      <c r="F166" t="s">
        <v>24</v>
      </c>
      <c r="G166">
        <v>9595.857</v>
      </c>
      <c r="H166">
        <v>9595.857</v>
      </c>
      <c r="I166">
        <v>9776.5488999999998</v>
      </c>
      <c r="J166">
        <f t="shared" si="7"/>
        <v>-180.69189999999981</v>
      </c>
      <c r="K166" s="12">
        <f t="shared" si="6"/>
        <v>1.0188301993245628</v>
      </c>
      <c r="L166">
        <v>0</v>
      </c>
      <c r="M166">
        <v>0</v>
      </c>
      <c r="N166" t="s">
        <v>503</v>
      </c>
    </row>
    <row r="167" spans="3:14" x14ac:dyDescent="0.25">
      <c r="C167" t="s">
        <v>309</v>
      </c>
      <c r="E167" t="s">
        <v>310</v>
      </c>
      <c r="F167" t="s">
        <v>24</v>
      </c>
      <c r="G167">
        <v>9595.857</v>
      </c>
      <c r="H167">
        <v>9595.857</v>
      </c>
      <c r="I167">
        <v>9776.5488999999998</v>
      </c>
      <c r="J167">
        <f t="shared" si="7"/>
        <v>-180.69189999999981</v>
      </c>
      <c r="K167" s="12">
        <f t="shared" si="6"/>
        <v>1.0188301993245628</v>
      </c>
      <c r="L167">
        <v>0</v>
      </c>
      <c r="M167">
        <v>0</v>
      </c>
      <c r="N167" t="s">
        <v>503</v>
      </c>
    </row>
    <row r="168" spans="3:14" s="5" customFormat="1" x14ac:dyDescent="0.25">
      <c r="C168" s="5" t="s">
        <v>311</v>
      </c>
      <c r="E168" s="5" t="s">
        <v>312</v>
      </c>
      <c r="K168" s="9"/>
      <c r="M168" s="5">
        <v>0</v>
      </c>
    </row>
    <row r="169" spans="3:14" ht="13.9" customHeight="1" x14ac:dyDescent="0.25">
      <c r="K169" s="6"/>
    </row>
    <row r="170" spans="3:14" s="5" customFormat="1" x14ac:dyDescent="0.25">
      <c r="C170" s="5" t="s">
        <v>313</v>
      </c>
      <c r="E170" s="5" t="s">
        <v>314</v>
      </c>
      <c r="K170" s="9"/>
      <c r="M170" s="5">
        <v>0</v>
      </c>
    </row>
    <row r="171" spans="3:14" s="5" customFormat="1" x14ac:dyDescent="0.25">
      <c r="C171" s="5" t="s">
        <v>315</v>
      </c>
      <c r="E171" s="5" t="s">
        <v>316</v>
      </c>
      <c r="K171" s="9"/>
      <c r="M171" s="5">
        <v>0</v>
      </c>
    </row>
    <row r="172" spans="3:14" x14ac:dyDescent="0.25">
      <c r="C172" t="s">
        <v>317</v>
      </c>
      <c r="E172" t="s">
        <v>318</v>
      </c>
      <c r="F172" t="s">
        <v>21</v>
      </c>
      <c r="G172">
        <v>35.075000000000003</v>
      </c>
      <c r="H172">
        <v>35.075000000000003</v>
      </c>
      <c r="I172">
        <v>35.075800000000001</v>
      </c>
      <c r="J172">
        <f t="shared" si="7"/>
        <v>-7.9999999999813554E-4</v>
      </c>
      <c r="K172" s="12">
        <f t="shared" si="6"/>
        <v>1.0000228082679972</v>
      </c>
      <c r="L172">
        <v>0</v>
      </c>
      <c r="M172">
        <v>0</v>
      </c>
    </row>
    <row r="173" spans="3:14" x14ac:dyDescent="0.25">
      <c r="C173" t="s">
        <v>319</v>
      </c>
      <c r="E173" t="s">
        <v>320</v>
      </c>
      <c r="F173" t="s">
        <v>24</v>
      </c>
      <c r="G173">
        <v>232.45699999999999</v>
      </c>
      <c r="H173">
        <v>232.45699999999999</v>
      </c>
      <c r="I173">
        <v>263.35930000000002</v>
      </c>
      <c r="J173">
        <f t="shared" si="7"/>
        <v>-30.902300000000025</v>
      </c>
      <c r="K173" s="13">
        <f t="shared" si="6"/>
        <v>1.132937704607734</v>
      </c>
      <c r="L173">
        <v>0</v>
      </c>
      <c r="M173">
        <v>0</v>
      </c>
      <c r="N173" t="s">
        <v>503</v>
      </c>
    </row>
    <row r="174" spans="3:14" s="5" customFormat="1" x14ac:dyDescent="0.25">
      <c r="C174" s="5" t="s">
        <v>321</v>
      </c>
      <c r="E174" s="5" t="s">
        <v>322</v>
      </c>
      <c r="K174" s="9"/>
      <c r="M174" s="5">
        <v>0</v>
      </c>
    </row>
    <row r="175" spans="3:14" x14ac:dyDescent="0.25">
      <c r="C175" t="s">
        <v>323</v>
      </c>
      <c r="E175" t="s">
        <v>324</v>
      </c>
      <c r="F175" t="s">
        <v>21</v>
      </c>
      <c r="G175">
        <v>0.72599999999999998</v>
      </c>
      <c r="J175">
        <f t="shared" si="7"/>
        <v>0.72599999999999998</v>
      </c>
      <c r="K175" s="16"/>
      <c r="L175">
        <v>0</v>
      </c>
      <c r="M175">
        <v>0</v>
      </c>
    </row>
    <row r="176" spans="3:14" x14ac:dyDescent="0.25">
      <c r="C176" t="s">
        <v>325</v>
      </c>
      <c r="E176" t="s">
        <v>326</v>
      </c>
      <c r="F176" t="s">
        <v>21</v>
      </c>
      <c r="G176">
        <v>1110.8019999999999</v>
      </c>
      <c r="J176">
        <f t="shared" si="7"/>
        <v>1110.8019999999999</v>
      </c>
      <c r="K176" s="16"/>
      <c r="L176">
        <v>0</v>
      </c>
      <c r="M176">
        <v>0</v>
      </c>
    </row>
    <row r="177" spans="3:14" x14ac:dyDescent="0.25">
      <c r="C177" t="s">
        <v>327</v>
      </c>
      <c r="E177" t="s">
        <v>326</v>
      </c>
      <c r="F177" t="s">
        <v>21</v>
      </c>
      <c r="G177">
        <v>2473.337</v>
      </c>
      <c r="J177">
        <f t="shared" si="7"/>
        <v>2473.337</v>
      </c>
      <c r="K177" s="16"/>
      <c r="L177">
        <v>0</v>
      </c>
      <c r="M177">
        <v>0</v>
      </c>
    </row>
    <row r="178" spans="3:14" x14ac:dyDescent="0.25">
      <c r="C178" t="s">
        <v>328</v>
      </c>
      <c r="E178" t="s">
        <v>329</v>
      </c>
      <c r="F178" t="s">
        <v>21</v>
      </c>
      <c r="G178">
        <v>495.25599999999997</v>
      </c>
      <c r="J178">
        <f t="shared" si="7"/>
        <v>495.25599999999997</v>
      </c>
      <c r="K178" s="16"/>
      <c r="L178">
        <v>0</v>
      </c>
      <c r="M178">
        <v>0</v>
      </c>
    </row>
    <row r="179" spans="3:14" x14ac:dyDescent="0.25">
      <c r="F179" s="2" t="s">
        <v>479</v>
      </c>
      <c r="G179" s="2">
        <f>G175+G176+G177+G178</f>
        <v>4080.1209999999996</v>
      </c>
      <c r="H179" s="2">
        <v>4080.1210000000001</v>
      </c>
      <c r="I179">
        <v>4080.2465000000002</v>
      </c>
      <c r="K179" s="14">
        <f t="shared" si="6"/>
        <v>1.0000307588917094</v>
      </c>
    </row>
    <row r="180" spans="3:14" x14ac:dyDescent="0.25">
      <c r="C180" t="s">
        <v>330</v>
      </c>
      <c r="E180" t="s">
        <v>331</v>
      </c>
      <c r="F180" t="s">
        <v>24</v>
      </c>
      <c r="G180">
        <v>768.29200000000003</v>
      </c>
      <c r="H180">
        <v>768.29200000000003</v>
      </c>
      <c r="I180">
        <v>1658.9247</v>
      </c>
      <c r="J180">
        <f t="shared" si="7"/>
        <v>-890.6327</v>
      </c>
      <c r="K180" s="15">
        <f t="shared" si="6"/>
        <v>2.1592372431315177</v>
      </c>
      <c r="L180">
        <v>0</v>
      </c>
      <c r="M180">
        <v>0</v>
      </c>
    </row>
    <row r="181" spans="3:14" x14ac:dyDescent="0.25">
      <c r="E181" t="s">
        <v>332</v>
      </c>
      <c r="J181">
        <f t="shared" si="7"/>
        <v>0</v>
      </c>
      <c r="K181" s="6"/>
    </row>
    <row r="182" spans="3:14" x14ac:dyDescent="0.25">
      <c r="C182" t="s">
        <v>333</v>
      </c>
      <c r="E182" t="s">
        <v>334</v>
      </c>
      <c r="F182" t="s">
        <v>24</v>
      </c>
      <c r="G182">
        <v>5575.4889999999996</v>
      </c>
      <c r="H182">
        <v>5575.4889999999996</v>
      </c>
      <c r="I182">
        <v>5771.4492</v>
      </c>
      <c r="J182">
        <f t="shared" si="7"/>
        <v>-195.96020000000044</v>
      </c>
      <c r="K182" s="13">
        <f t="shared" si="6"/>
        <v>1.035146728834009</v>
      </c>
      <c r="L182">
        <v>0</v>
      </c>
      <c r="M182">
        <v>0</v>
      </c>
      <c r="N182" t="s">
        <v>504</v>
      </c>
    </row>
    <row r="183" spans="3:14" s="5" customFormat="1" x14ac:dyDescent="0.25">
      <c r="C183" s="5" t="s">
        <v>335</v>
      </c>
      <c r="E183" s="5" t="s">
        <v>336</v>
      </c>
      <c r="K183" s="9"/>
      <c r="M183" s="5">
        <v>0</v>
      </c>
    </row>
    <row r="184" spans="3:14" x14ac:dyDescent="0.25">
      <c r="C184" t="s">
        <v>337</v>
      </c>
      <c r="E184" t="s">
        <v>338</v>
      </c>
      <c r="F184" t="s">
        <v>24</v>
      </c>
      <c r="G184">
        <v>9462.2990000000009</v>
      </c>
      <c r="H184">
        <v>9462.2990000000009</v>
      </c>
      <c r="I184">
        <v>9840.5118999999995</v>
      </c>
      <c r="J184">
        <f t="shared" si="7"/>
        <v>-378.21289999999863</v>
      </c>
      <c r="K184" s="13">
        <f t="shared" si="6"/>
        <v>1.0399705082242696</v>
      </c>
      <c r="L184">
        <v>0</v>
      </c>
      <c r="M184">
        <v>0</v>
      </c>
    </row>
    <row r="185" spans="3:14" x14ac:dyDescent="0.25">
      <c r="C185" t="s">
        <v>339</v>
      </c>
      <c r="E185" t="s">
        <v>340</v>
      </c>
      <c r="F185" t="s">
        <v>24</v>
      </c>
      <c r="G185">
        <v>3515.8589999999999</v>
      </c>
      <c r="H185">
        <v>3399.5859999999998</v>
      </c>
      <c r="I185">
        <v>3445.9713000000002</v>
      </c>
      <c r="J185">
        <f t="shared" si="7"/>
        <v>69.887699999999768</v>
      </c>
      <c r="K185" s="12">
        <f t="shared" si="6"/>
        <v>0.98012215506935862</v>
      </c>
      <c r="L185">
        <v>0</v>
      </c>
      <c r="M185">
        <v>0</v>
      </c>
      <c r="N185" t="s">
        <v>505</v>
      </c>
    </row>
    <row r="186" spans="3:14" s="5" customFormat="1" x14ac:dyDescent="0.25">
      <c r="C186" s="5" t="s">
        <v>341</v>
      </c>
      <c r="E186" s="5" t="s">
        <v>342</v>
      </c>
      <c r="K186" s="9"/>
      <c r="M186" s="5">
        <v>0</v>
      </c>
    </row>
    <row r="187" spans="3:14" x14ac:dyDescent="0.25">
      <c r="C187" t="s">
        <v>343</v>
      </c>
      <c r="E187" t="s">
        <v>344</v>
      </c>
      <c r="F187" t="s">
        <v>21</v>
      </c>
      <c r="G187">
        <v>36.700000000000003</v>
      </c>
      <c r="H187">
        <v>36.700000000000003</v>
      </c>
      <c r="I187">
        <v>36.555900000000001</v>
      </c>
      <c r="J187">
        <f t="shared" si="7"/>
        <v>0.14410000000000167</v>
      </c>
      <c r="K187" s="12">
        <f t="shared" si="6"/>
        <v>0.99607356948228876</v>
      </c>
      <c r="L187">
        <v>0</v>
      </c>
      <c r="M187">
        <v>0</v>
      </c>
    </row>
    <row r="188" spans="3:14" x14ac:dyDescent="0.25">
      <c r="C188" t="s">
        <v>345</v>
      </c>
      <c r="E188" t="s">
        <v>346</v>
      </c>
      <c r="F188" t="s">
        <v>24</v>
      </c>
      <c r="G188">
        <v>125.745</v>
      </c>
      <c r="K188" s="6"/>
      <c r="L188">
        <v>0</v>
      </c>
      <c r="M188">
        <v>0</v>
      </c>
    </row>
    <row r="189" spans="3:14" x14ac:dyDescent="0.25">
      <c r="C189" t="s">
        <v>347</v>
      </c>
      <c r="E189" t="s">
        <v>348</v>
      </c>
      <c r="F189" t="s">
        <v>24</v>
      </c>
      <c r="G189">
        <v>65.605000000000004</v>
      </c>
      <c r="K189" s="6"/>
      <c r="L189">
        <v>0</v>
      </c>
      <c r="M189">
        <v>0</v>
      </c>
    </row>
    <row r="190" spans="3:14" x14ac:dyDescent="0.25">
      <c r="C190" t="s">
        <v>349</v>
      </c>
      <c r="E190" t="s">
        <v>350</v>
      </c>
      <c r="F190" t="s">
        <v>24</v>
      </c>
      <c r="G190">
        <v>59.929000000000002</v>
      </c>
      <c r="K190" s="6"/>
      <c r="L190">
        <v>0</v>
      </c>
      <c r="M190">
        <v>0</v>
      </c>
    </row>
    <row r="191" spans="3:14" x14ac:dyDescent="0.25">
      <c r="F191" s="2" t="s">
        <v>479</v>
      </c>
      <c r="G191" s="2">
        <f>G188+G189+G190</f>
        <v>251.27900000000002</v>
      </c>
      <c r="H191" s="2">
        <v>252.36099999999999</v>
      </c>
      <c r="I191">
        <v>254.3296</v>
      </c>
      <c r="J191">
        <f t="shared" si="7"/>
        <v>-3.0505999999999744</v>
      </c>
      <c r="K191" s="14">
        <f t="shared" si="6"/>
        <v>1.0121402902749532</v>
      </c>
    </row>
    <row r="192" spans="3:14" s="5" customFormat="1" x14ac:dyDescent="0.25">
      <c r="C192" s="5" t="s">
        <v>351</v>
      </c>
      <c r="E192" s="5" t="s">
        <v>352</v>
      </c>
      <c r="K192" s="9"/>
      <c r="M192" s="5">
        <v>0</v>
      </c>
    </row>
    <row r="193" spans="3:13" x14ac:dyDescent="0.25">
      <c r="C193" t="s">
        <v>353</v>
      </c>
      <c r="E193" t="s">
        <v>354</v>
      </c>
      <c r="F193" t="s">
        <v>21</v>
      </c>
      <c r="G193">
        <v>27.896999999999998</v>
      </c>
      <c r="H193">
        <v>27.896999999999998</v>
      </c>
      <c r="I193">
        <v>27.8428</v>
      </c>
      <c r="J193">
        <f t="shared" si="7"/>
        <v>5.4199999999998028E-2</v>
      </c>
      <c r="K193" s="12">
        <f t="shared" si="6"/>
        <v>0.99805713876044022</v>
      </c>
      <c r="L193">
        <v>0</v>
      </c>
      <c r="M193">
        <v>0</v>
      </c>
    </row>
    <row r="194" spans="3:13" x14ac:dyDescent="0.25">
      <c r="C194" t="s">
        <v>355</v>
      </c>
      <c r="E194" t="s">
        <v>356</v>
      </c>
      <c r="F194" t="s">
        <v>24</v>
      </c>
      <c r="G194">
        <v>207.089</v>
      </c>
      <c r="H194">
        <v>207.089</v>
      </c>
      <c r="I194">
        <v>208.2465</v>
      </c>
      <c r="J194">
        <f t="shared" si="7"/>
        <v>-1.1574999999999989</v>
      </c>
      <c r="K194" s="12">
        <f t="shared" si="6"/>
        <v>1.0055893842743941</v>
      </c>
      <c r="L194">
        <v>0</v>
      </c>
      <c r="M194">
        <v>0</v>
      </c>
    </row>
    <row r="195" spans="3:13" s="5" customFormat="1" x14ac:dyDescent="0.25">
      <c r="C195" s="5" t="s">
        <v>357</v>
      </c>
      <c r="E195" s="5" t="s">
        <v>358</v>
      </c>
      <c r="K195" s="9"/>
      <c r="M195" s="5">
        <v>0</v>
      </c>
    </row>
    <row r="196" spans="3:13" x14ac:dyDescent="0.25">
      <c r="C196" t="s">
        <v>359</v>
      </c>
      <c r="E196" s="7" t="s">
        <v>360</v>
      </c>
      <c r="F196" t="s">
        <v>24</v>
      </c>
      <c r="G196">
        <v>0.38</v>
      </c>
      <c r="K196" s="6"/>
      <c r="L196">
        <v>0</v>
      </c>
      <c r="M196">
        <v>0</v>
      </c>
    </row>
    <row r="197" spans="3:13" x14ac:dyDescent="0.25">
      <c r="K197" s="16"/>
    </row>
    <row r="198" spans="3:13" s="5" customFormat="1" x14ac:dyDescent="0.25">
      <c r="C198" s="5" t="s">
        <v>361</v>
      </c>
      <c r="E198" s="5" t="s">
        <v>18</v>
      </c>
      <c r="K198" s="9"/>
      <c r="M198" s="5">
        <v>0</v>
      </c>
    </row>
    <row r="199" spans="3:13" x14ac:dyDescent="0.25">
      <c r="C199" t="s">
        <v>362</v>
      </c>
      <c r="E199" t="s">
        <v>20</v>
      </c>
      <c r="F199" t="s">
        <v>21</v>
      </c>
      <c r="G199">
        <v>309.01</v>
      </c>
      <c r="I199">
        <v>308.77280000000002</v>
      </c>
      <c r="K199" s="20">
        <f t="shared" si="6"/>
        <v>0.99923238730138197</v>
      </c>
      <c r="L199">
        <v>0</v>
      </c>
      <c r="M199">
        <v>0</v>
      </c>
    </row>
    <row r="200" spans="3:13" x14ac:dyDescent="0.25">
      <c r="C200" t="s">
        <v>363</v>
      </c>
      <c r="E200" t="s">
        <v>28</v>
      </c>
      <c r="F200" t="s">
        <v>24</v>
      </c>
      <c r="G200">
        <v>2374.498</v>
      </c>
      <c r="I200">
        <v>2559.4449</v>
      </c>
      <c r="K200" s="13">
        <f t="shared" si="6"/>
        <v>1.0778888421889594</v>
      </c>
      <c r="L200">
        <v>0</v>
      </c>
      <c r="M200">
        <v>0</v>
      </c>
    </row>
    <row r="201" spans="3:13" s="5" customFormat="1" x14ac:dyDescent="0.25">
      <c r="C201" s="5" t="s">
        <v>364</v>
      </c>
      <c r="E201" s="5" t="s">
        <v>30</v>
      </c>
      <c r="K201" s="9"/>
      <c r="M201" s="5">
        <v>0</v>
      </c>
    </row>
    <row r="202" spans="3:13" x14ac:dyDescent="0.25">
      <c r="C202" t="s">
        <v>365</v>
      </c>
      <c r="E202" t="s">
        <v>34</v>
      </c>
      <c r="F202" t="s">
        <v>24</v>
      </c>
      <c r="G202">
        <v>569.43299999999999</v>
      </c>
      <c r="I202">
        <v>627.97050000000002</v>
      </c>
      <c r="K202" s="13">
        <f t="shared" si="6"/>
        <v>1.1027996269973817</v>
      </c>
      <c r="L202">
        <v>0</v>
      </c>
      <c r="M202">
        <v>0</v>
      </c>
    </row>
    <row r="203" spans="3:13" x14ac:dyDescent="0.25">
      <c r="C203" t="s">
        <v>366</v>
      </c>
      <c r="E203" t="s">
        <v>38</v>
      </c>
      <c r="F203" t="s">
        <v>24</v>
      </c>
      <c r="G203">
        <v>41.938000000000002</v>
      </c>
      <c r="K203" s="6">
        <f t="shared" si="6"/>
        <v>0</v>
      </c>
      <c r="L203">
        <v>0</v>
      </c>
      <c r="M203">
        <v>0</v>
      </c>
    </row>
    <row r="204" spans="3:13" s="5" customFormat="1" x14ac:dyDescent="0.25">
      <c r="C204" s="5" t="s">
        <v>367</v>
      </c>
      <c r="E204" s="5" t="s">
        <v>40</v>
      </c>
      <c r="K204" s="9"/>
      <c r="M204" s="5">
        <v>0</v>
      </c>
    </row>
    <row r="205" spans="3:13" x14ac:dyDescent="0.25">
      <c r="C205" t="s">
        <v>368</v>
      </c>
      <c r="E205" t="s">
        <v>42</v>
      </c>
      <c r="F205" t="s">
        <v>21</v>
      </c>
      <c r="G205">
        <v>48.765999999999998</v>
      </c>
      <c r="I205">
        <v>47.467300000000002</v>
      </c>
      <c r="K205" s="12">
        <f t="shared" si="6"/>
        <v>0.97336874051593325</v>
      </c>
      <c r="L205">
        <v>0</v>
      </c>
      <c r="M205">
        <v>0</v>
      </c>
    </row>
    <row r="206" spans="3:13" x14ac:dyDescent="0.25">
      <c r="C206" t="s">
        <v>369</v>
      </c>
      <c r="E206" t="s">
        <v>44</v>
      </c>
      <c r="F206" t="s">
        <v>21</v>
      </c>
      <c r="G206">
        <v>54.682000000000002</v>
      </c>
      <c r="I206">
        <v>54.681600000000003</v>
      </c>
      <c r="K206" s="14">
        <f t="shared" si="6"/>
        <v>0.99999268497860361</v>
      </c>
      <c r="L206">
        <v>0</v>
      </c>
      <c r="M206">
        <v>0</v>
      </c>
    </row>
    <row r="207" spans="3:13" x14ac:dyDescent="0.25">
      <c r="C207" t="s">
        <v>370</v>
      </c>
      <c r="E207" t="s">
        <v>371</v>
      </c>
      <c r="F207" t="s">
        <v>24</v>
      </c>
      <c r="G207">
        <v>27.361999999999998</v>
      </c>
      <c r="K207" s="14">
        <f t="shared" si="6"/>
        <v>0</v>
      </c>
      <c r="L207">
        <v>0</v>
      </c>
      <c r="M207">
        <v>0</v>
      </c>
    </row>
    <row r="208" spans="3:13" x14ac:dyDescent="0.25">
      <c r="C208" t="s">
        <v>372</v>
      </c>
      <c r="E208" t="s">
        <v>46</v>
      </c>
      <c r="F208" t="s">
        <v>24</v>
      </c>
      <c r="G208">
        <v>226.61</v>
      </c>
      <c r="K208" s="14">
        <f t="shared" ref="K208:K212" si="8">I208/G208</f>
        <v>0</v>
      </c>
      <c r="L208">
        <v>0</v>
      </c>
      <c r="M208">
        <v>0</v>
      </c>
    </row>
    <row r="209" spans="3:13" x14ac:dyDescent="0.25">
      <c r="C209" t="s">
        <v>373</v>
      </c>
      <c r="E209" t="s">
        <v>374</v>
      </c>
      <c r="F209" t="s">
        <v>24</v>
      </c>
      <c r="G209">
        <v>84.388000000000005</v>
      </c>
      <c r="K209" s="14">
        <f t="shared" si="8"/>
        <v>0</v>
      </c>
      <c r="L209">
        <v>0</v>
      </c>
      <c r="M209">
        <v>0</v>
      </c>
    </row>
    <row r="210" spans="3:13" x14ac:dyDescent="0.25">
      <c r="C210" t="s">
        <v>375</v>
      </c>
      <c r="E210" t="s">
        <v>50</v>
      </c>
      <c r="F210" t="s">
        <v>24</v>
      </c>
      <c r="G210">
        <v>497.505</v>
      </c>
      <c r="K210" s="14">
        <f t="shared" si="8"/>
        <v>0</v>
      </c>
      <c r="L210">
        <v>0</v>
      </c>
      <c r="M210">
        <v>0</v>
      </c>
    </row>
    <row r="211" spans="3:13" x14ac:dyDescent="0.25">
      <c r="C211" t="s">
        <v>376</v>
      </c>
      <c r="E211" t="s">
        <v>377</v>
      </c>
      <c r="F211" t="s">
        <v>24</v>
      </c>
      <c r="G211">
        <v>92.992999999999995</v>
      </c>
      <c r="K211" s="14">
        <f t="shared" si="8"/>
        <v>0</v>
      </c>
      <c r="L211">
        <v>0</v>
      </c>
      <c r="M211">
        <v>0</v>
      </c>
    </row>
    <row r="212" spans="3:13" x14ac:dyDescent="0.25">
      <c r="F212" s="2" t="s">
        <v>479</v>
      </c>
      <c r="G212" s="2">
        <f>G207+G208+G209+G210+G211</f>
        <v>928.85799999999995</v>
      </c>
      <c r="I212">
        <v>945.81349999999998</v>
      </c>
      <c r="K212" s="14">
        <f t="shared" si="8"/>
        <v>1.0182541357236521</v>
      </c>
    </row>
    <row r="213" spans="3:13" s="5" customFormat="1" x14ac:dyDescent="0.25">
      <c r="C213" s="5" t="s">
        <v>378</v>
      </c>
      <c r="E213" s="5" t="s">
        <v>52</v>
      </c>
      <c r="K213" s="9"/>
      <c r="M213" s="5">
        <v>0</v>
      </c>
    </row>
    <row r="214" spans="3:13" x14ac:dyDescent="0.25">
      <c r="C214" t="s">
        <v>379</v>
      </c>
      <c r="E214" t="s">
        <v>54</v>
      </c>
      <c r="F214" t="s">
        <v>21</v>
      </c>
      <c r="G214">
        <v>3.9620000000000002</v>
      </c>
      <c r="I214">
        <v>3.7896000000000001</v>
      </c>
      <c r="J214">
        <f>G214-I214</f>
        <v>0.17240000000000011</v>
      </c>
      <c r="K214" s="13">
        <f t="shared" ref="K214:K274" si="9">I214/G214</f>
        <v>0.95648662291771824</v>
      </c>
      <c r="L214">
        <v>0</v>
      </c>
      <c r="M214">
        <v>0</v>
      </c>
    </row>
    <row r="215" spans="3:13" x14ac:dyDescent="0.25">
      <c r="C215" t="s">
        <v>380</v>
      </c>
      <c r="E215" t="s">
        <v>381</v>
      </c>
      <c r="F215" t="s">
        <v>24</v>
      </c>
      <c r="G215">
        <v>6.19</v>
      </c>
      <c r="K215" s="6">
        <f t="shared" si="9"/>
        <v>0</v>
      </c>
      <c r="L215">
        <v>0</v>
      </c>
      <c r="M215">
        <v>0</v>
      </c>
    </row>
    <row r="216" spans="3:13" x14ac:dyDescent="0.25">
      <c r="C216" t="s">
        <v>382</v>
      </c>
      <c r="E216" t="s">
        <v>383</v>
      </c>
      <c r="F216" t="s">
        <v>24</v>
      </c>
      <c r="G216">
        <v>17.492999999999999</v>
      </c>
      <c r="K216" s="6">
        <f t="shared" si="9"/>
        <v>0</v>
      </c>
      <c r="L216">
        <v>0</v>
      </c>
      <c r="M216">
        <v>0</v>
      </c>
    </row>
    <row r="217" spans="3:13" x14ac:dyDescent="0.25">
      <c r="C217" t="s">
        <v>384</v>
      </c>
      <c r="E217" t="s">
        <v>56</v>
      </c>
      <c r="F217" t="s">
        <v>24</v>
      </c>
      <c r="G217">
        <v>8.8539999999999992</v>
      </c>
      <c r="K217" s="6">
        <f t="shared" si="9"/>
        <v>0</v>
      </c>
      <c r="L217">
        <v>0</v>
      </c>
      <c r="M217">
        <v>0</v>
      </c>
    </row>
    <row r="218" spans="3:13" x14ac:dyDescent="0.25">
      <c r="C218" t="s">
        <v>385</v>
      </c>
      <c r="E218" t="s">
        <v>58</v>
      </c>
      <c r="F218" t="s">
        <v>24</v>
      </c>
      <c r="G218">
        <v>11.662000000000001</v>
      </c>
      <c r="K218" s="6">
        <f t="shared" si="9"/>
        <v>0</v>
      </c>
      <c r="L218">
        <v>0</v>
      </c>
      <c r="M218">
        <v>0</v>
      </c>
    </row>
    <row r="219" spans="3:13" x14ac:dyDescent="0.25">
      <c r="F219" s="2" t="s">
        <v>479</v>
      </c>
      <c r="G219" s="2">
        <f>G215+G216+G217+G218</f>
        <v>44.198999999999998</v>
      </c>
      <c r="I219">
        <v>38.040300000000002</v>
      </c>
      <c r="J219">
        <f>G219-I219</f>
        <v>6.1586999999999961</v>
      </c>
      <c r="K219" s="13">
        <f t="shared" si="9"/>
        <v>0.86065974343310947</v>
      </c>
    </row>
    <row r="220" spans="3:13" s="5" customFormat="1" x14ac:dyDescent="0.25">
      <c r="C220" s="5" t="s">
        <v>386</v>
      </c>
      <c r="E220" s="5" t="s">
        <v>60</v>
      </c>
      <c r="J220">
        <f t="shared" ref="J220:J223" si="10">G220-I220</f>
        <v>0</v>
      </c>
      <c r="K220" s="9"/>
      <c r="M220" s="5">
        <v>0</v>
      </c>
    </row>
    <row r="221" spans="3:13" x14ac:dyDescent="0.25">
      <c r="C221" t="s">
        <v>387</v>
      </c>
      <c r="E221" t="s">
        <v>62</v>
      </c>
      <c r="F221" t="s">
        <v>21</v>
      </c>
      <c r="G221">
        <v>3130.7559999999999</v>
      </c>
      <c r="I221">
        <v>3129.3779</v>
      </c>
      <c r="J221">
        <f t="shared" si="10"/>
        <v>1.378099999999904</v>
      </c>
      <c r="K221" s="14">
        <f t="shared" si="9"/>
        <v>0.99955981877859534</v>
      </c>
      <c r="L221">
        <v>0</v>
      </c>
      <c r="M221">
        <v>0</v>
      </c>
    </row>
    <row r="222" spans="3:13" x14ac:dyDescent="0.25">
      <c r="C222" t="s">
        <v>388</v>
      </c>
      <c r="E222" t="s">
        <v>64</v>
      </c>
      <c r="F222" t="s">
        <v>21</v>
      </c>
      <c r="G222">
        <v>37.497999999999998</v>
      </c>
      <c r="I222">
        <v>36.912999999999997</v>
      </c>
      <c r="J222">
        <f t="shared" si="10"/>
        <v>0.58500000000000085</v>
      </c>
      <c r="K222" s="12">
        <f t="shared" si="9"/>
        <v>0.98439916795562432</v>
      </c>
      <c r="L222">
        <v>0</v>
      </c>
      <c r="M222">
        <v>0</v>
      </c>
    </row>
    <row r="223" spans="3:13" x14ac:dyDescent="0.25">
      <c r="C223" t="s">
        <v>389</v>
      </c>
      <c r="E223" t="s">
        <v>66</v>
      </c>
      <c r="F223" t="s">
        <v>24</v>
      </c>
      <c r="G223">
        <v>8544.0190000000002</v>
      </c>
      <c r="I223">
        <v>9184.9100999999991</v>
      </c>
      <c r="J223">
        <f t="shared" si="10"/>
        <v>-640.89109999999891</v>
      </c>
      <c r="K223" s="13">
        <f t="shared" si="9"/>
        <v>1.0750104956461355</v>
      </c>
      <c r="L223">
        <v>0</v>
      </c>
      <c r="M223">
        <v>0</v>
      </c>
    </row>
    <row r="224" spans="3:13" x14ac:dyDescent="0.25">
      <c r="C224" t="s">
        <v>390</v>
      </c>
      <c r="E224" s="7" t="s">
        <v>68</v>
      </c>
      <c r="F224" t="s">
        <v>24</v>
      </c>
      <c r="G224">
        <v>5085.8230000000003</v>
      </c>
      <c r="K224" s="6">
        <f t="shared" si="9"/>
        <v>0</v>
      </c>
      <c r="L224">
        <v>0</v>
      </c>
      <c r="M224">
        <v>0</v>
      </c>
    </row>
    <row r="225" spans="3:14" x14ac:dyDescent="0.25">
      <c r="C225" t="s">
        <v>391</v>
      </c>
      <c r="E225" s="7" t="s">
        <v>72</v>
      </c>
      <c r="F225" t="s">
        <v>73</v>
      </c>
      <c r="G225">
        <v>120</v>
      </c>
      <c r="K225" s="6">
        <f t="shared" si="9"/>
        <v>0</v>
      </c>
      <c r="L225">
        <v>0</v>
      </c>
      <c r="M225">
        <v>0</v>
      </c>
    </row>
    <row r="226" spans="3:14" x14ac:dyDescent="0.25">
      <c r="C226" t="s">
        <v>392</v>
      </c>
      <c r="E226" s="7" t="s">
        <v>75</v>
      </c>
      <c r="F226" t="s">
        <v>24</v>
      </c>
      <c r="G226">
        <v>644.94000000000005</v>
      </c>
      <c r="K226" s="6">
        <f t="shared" si="9"/>
        <v>0</v>
      </c>
      <c r="L226">
        <v>0</v>
      </c>
      <c r="M226">
        <v>0</v>
      </c>
    </row>
    <row r="227" spans="3:14" x14ac:dyDescent="0.25">
      <c r="C227" t="s">
        <v>393</v>
      </c>
      <c r="E227" s="7" t="s">
        <v>77</v>
      </c>
      <c r="F227" t="s">
        <v>24</v>
      </c>
      <c r="G227">
        <v>319.39</v>
      </c>
      <c r="K227" s="6">
        <f t="shared" si="9"/>
        <v>0</v>
      </c>
      <c r="L227">
        <v>0</v>
      </c>
      <c r="M227">
        <v>0</v>
      </c>
    </row>
    <row r="228" spans="3:14" s="5" customFormat="1" x14ac:dyDescent="0.25">
      <c r="C228" s="5" t="s">
        <v>394</v>
      </c>
      <c r="E228" s="5" t="s">
        <v>81</v>
      </c>
      <c r="K228" s="9"/>
      <c r="M228" s="5">
        <v>0</v>
      </c>
    </row>
    <row r="229" spans="3:14" x14ac:dyDescent="0.25">
      <c r="C229" t="s">
        <v>395</v>
      </c>
      <c r="E229" t="s">
        <v>83</v>
      </c>
      <c r="F229" t="s">
        <v>21</v>
      </c>
      <c r="G229">
        <v>7.8330000000000002</v>
      </c>
      <c r="I229">
        <v>7.8326000000000002</v>
      </c>
      <c r="K229" s="12">
        <f t="shared" si="9"/>
        <v>0.99994893399719142</v>
      </c>
      <c r="L229">
        <v>0</v>
      </c>
      <c r="M229">
        <v>0</v>
      </c>
    </row>
    <row r="230" spans="3:14" x14ac:dyDescent="0.25">
      <c r="C230" t="s">
        <v>396</v>
      </c>
      <c r="E230" t="s">
        <v>85</v>
      </c>
      <c r="F230" t="s">
        <v>24</v>
      </c>
      <c r="G230">
        <v>28.645</v>
      </c>
      <c r="I230">
        <v>28.642800000000001</v>
      </c>
      <c r="K230" s="12">
        <f t="shared" si="9"/>
        <v>0.99992319776575322</v>
      </c>
      <c r="L230">
        <v>0</v>
      </c>
      <c r="M230">
        <v>0</v>
      </c>
    </row>
    <row r="231" spans="3:14" x14ac:dyDescent="0.25">
      <c r="C231" t="s">
        <v>397</v>
      </c>
      <c r="E231" t="s">
        <v>87</v>
      </c>
      <c r="F231" t="s">
        <v>24</v>
      </c>
      <c r="G231">
        <v>28.645</v>
      </c>
      <c r="I231">
        <v>28.642800000000001</v>
      </c>
      <c r="K231" s="12">
        <f t="shared" si="9"/>
        <v>0.99992319776575322</v>
      </c>
      <c r="L231">
        <v>0</v>
      </c>
      <c r="M231">
        <v>0</v>
      </c>
    </row>
    <row r="232" spans="3:14" x14ac:dyDescent="0.25">
      <c r="C232" t="s">
        <v>398</v>
      </c>
      <c r="E232" t="s">
        <v>89</v>
      </c>
      <c r="F232" t="s">
        <v>24</v>
      </c>
      <c r="G232">
        <v>6.65</v>
      </c>
      <c r="I232">
        <v>15.2216</v>
      </c>
      <c r="K232" s="15">
        <f t="shared" si="9"/>
        <v>2.2889624060150378</v>
      </c>
      <c r="L232">
        <v>0</v>
      </c>
      <c r="M232">
        <v>0</v>
      </c>
    </row>
    <row r="233" spans="3:14" s="5" customFormat="1" x14ac:dyDescent="0.25">
      <c r="C233" s="5" t="s">
        <v>399</v>
      </c>
      <c r="E233" s="5" t="s">
        <v>91</v>
      </c>
      <c r="K233" s="9"/>
      <c r="M233" s="5">
        <v>0</v>
      </c>
    </row>
    <row r="234" spans="3:14" s="5" customFormat="1" x14ac:dyDescent="0.25">
      <c r="C234" s="5" t="s">
        <v>400</v>
      </c>
      <c r="E234" s="5" t="s">
        <v>401</v>
      </c>
      <c r="K234" s="9"/>
      <c r="M234" s="5">
        <v>0</v>
      </c>
    </row>
    <row r="235" spans="3:14" x14ac:dyDescent="0.25">
      <c r="C235" t="s">
        <v>402</v>
      </c>
      <c r="E235" t="s">
        <v>403</v>
      </c>
      <c r="F235" t="s">
        <v>21</v>
      </c>
      <c r="G235">
        <v>64.472999999999999</v>
      </c>
      <c r="I235">
        <v>64.476200000000006</v>
      </c>
      <c r="K235" s="12">
        <f t="shared" si="9"/>
        <v>1.0000496331797808</v>
      </c>
      <c r="L235">
        <v>0</v>
      </c>
      <c r="M235">
        <v>0</v>
      </c>
    </row>
    <row r="236" spans="3:14" x14ac:dyDescent="0.25">
      <c r="C236" t="s">
        <v>404</v>
      </c>
      <c r="E236" t="s">
        <v>405</v>
      </c>
      <c r="F236" t="s">
        <v>24</v>
      </c>
      <c r="G236">
        <v>258.80700000000002</v>
      </c>
      <c r="I236">
        <v>258.81720000000001</v>
      </c>
      <c r="K236" s="12">
        <f t="shared" si="9"/>
        <v>1.0000394116078777</v>
      </c>
      <c r="L236">
        <v>0</v>
      </c>
      <c r="M236">
        <v>0</v>
      </c>
    </row>
    <row r="237" spans="3:14" s="5" customFormat="1" x14ac:dyDescent="0.25">
      <c r="C237" s="5" t="s">
        <v>406</v>
      </c>
      <c r="E237" s="5" t="s">
        <v>93</v>
      </c>
      <c r="K237" s="9"/>
      <c r="M237" s="5">
        <v>0</v>
      </c>
    </row>
    <row r="238" spans="3:14" x14ac:dyDescent="0.25">
      <c r="C238" t="s">
        <v>407</v>
      </c>
      <c r="E238" t="s">
        <v>95</v>
      </c>
      <c r="F238" t="s">
        <v>21</v>
      </c>
      <c r="G238">
        <v>419.02</v>
      </c>
      <c r="I238">
        <v>363.55130000000003</v>
      </c>
      <c r="K238" s="13">
        <f t="shared" si="9"/>
        <v>0.86762278650183777</v>
      </c>
      <c r="L238">
        <v>0</v>
      </c>
      <c r="M238">
        <v>0</v>
      </c>
    </row>
    <row r="239" spans="3:14" s="19" customFormat="1" x14ac:dyDescent="0.25">
      <c r="C239" s="19" t="s">
        <v>408</v>
      </c>
      <c r="E239" s="19" t="s">
        <v>99</v>
      </c>
      <c r="F239" s="19" t="s">
        <v>24</v>
      </c>
      <c r="G239" s="19">
        <v>1449.2260000000001</v>
      </c>
      <c r="I239" s="19">
        <f>(627.5042*2)+471.3115</f>
        <v>1726.3199</v>
      </c>
      <c r="J239" s="19">
        <f>I239-G239</f>
        <v>277.09389999999985</v>
      </c>
      <c r="K239" s="15">
        <f t="shared" si="9"/>
        <v>1.1912013033163908</v>
      </c>
      <c r="L239" s="19">
        <v>0</v>
      </c>
      <c r="M239" s="19">
        <v>0</v>
      </c>
      <c r="N239" s="19" t="s">
        <v>510</v>
      </c>
    </row>
    <row r="240" spans="3:14" s="5" customFormat="1" x14ac:dyDescent="0.25">
      <c r="C240" s="5" t="s">
        <v>409</v>
      </c>
      <c r="E240" s="5" t="s">
        <v>106</v>
      </c>
      <c r="K240" s="9"/>
      <c r="M240" s="5">
        <v>0</v>
      </c>
    </row>
    <row r="241" spans="3:13" s="5" customFormat="1" x14ac:dyDescent="0.25">
      <c r="C241" s="5" t="s">
        <v>410</v>
      </c>
      <c r="E241" s="5" t="s">
        <v>109</v>
      </c>
      <c r="K241" s="9"/>
      <c r="M241" s="5">
        <v>0</v>
      </c>
    </row>
    <row r="242" spans="3:13" s="5" customFormat="1" x14ac:dyDescent="0.25">
      <c r="C242" s="5" t="s">
        <v>411</v>
      </c>
      <c r="E242" s="5" t="s">
        <v>111</v>
      </c>
      <c r="K242" s="9"/>
      <c r="M242" s="5">
        <v>0</v>
      </c>
    </row>
    <row r="243" spans="3:13" x14ac:dyDescent="0.25">
      <c r="C243" t="s">
        <v>412</v>
      </c>
      <c r="E243" s="7" t="s">
        <v>413</v>
      </c>
      <c r="F243" t="s">
        <v>73</v>
      </c>
      <c r="G243">
        <v>2</v>
      </c>
      <c r="K243" s="6">
        <f t="shared" si="9"/>
        <v>0</v>
      </c>
      <c r="L243">
        <v>0</v>
      </c>
      <c r="M243">
        <v>0</v>
      </c>
    </row>
    <row r="244" spans="3:13" x14ac:dyDescent="0.25">
      <c r="C244" t="s">
        <v>414</v>
      </c>
      <c r="E244" s="7" t="s">
        <v>415</v>
      </c>
      <c r="F244" t="s">
        <v>73</v>
      </c>
      <c r="G244">
        <v>2</v>
      </c>
      <c r="K244" s="6">
        <f t="shared" si="9"/>
        <v>0</v>
      </c>
      <c r="L244">
        <v>0</v>
      </c>
      <c r="M244">
        <v>0</v>
      </c>
    </row>
    <row r="245" spans="3:13" x14ac:dyDescent="0.25">
      <c r="C245" t="s">
        <v>416</v>
      </c>
      <c r="E245" s="7" t="s">
        <v>417</v>
      </c>
      <c r="F245" t="s">
        <v>73</v>
      </c>
      <c r="G245">
        <v>1</v>
      </c>
      <c r="K245" s="6">
        <f t="shared" si="9"/>
        <v>0</v>
      </c>
      <c r="L245">
        <v>0</v>
      </c>
      <c r="M245">
        <v>0</v>
      </c>
    </row>
    <row r="246" spans="3:13" x14ac:dyDescent="0.25">
      <c r="C246" t="s">
        <v>418</v>
      </c>
      <c r="E246" s="7" t="s">
        <v>419</v>
      </c>
      <c r="F246" t="s">
        <v>73</v>
      </c>
      <c r="G246">
        <v>1</v>
      </c>
      <c r="K246" s="6">
        <f t="shared" si="9"/>
        <v>0</v>
      </c>
      <c r="L246">
        <v>0</v>
      </c>
      <c r="M246">
        <v>0</v>
      </c>
    </row>
    <row r="247" spans="3:13" x14ac:dyDescent="0.25">
      <c r="C247" t="s">
        <v>420</v>
      </c>
      <c r="E247" s="7" t="s">
        <v>421</v>
      </c>
      <c r="F247" t="s">
        <v>73</v>
      </c>
      <c r="G247">
        <v>1</v>
      </c>
      <c r="K247" s="6">
        <f t="shared" si="9"/>
        <v>0</v>
      </c>
      <c r="L247">
        <v>0</v>
      </c>
      <c r="M247">
        <v>0</v>
      </c>
    </row>
    <row r="248" spans="3:13" x14ac:dyDescent="0.25">
      <c r="C248" t="s">
        <v>422</v>
      </c>
      <c r="E248" s="7" t="s">
        <v>423</v>
      </c>
      <c r="F248" t="s">
        <v>73</v>
      </c>
      <c r="G248">
        <v>3</v>
      </c>
      <c r="K248" s="6">
        <f t="shared" si="9"/>
        <v>0</v>
      </c>
      <c r="L248">
        <v>0</v>
      </c>
      <c r="M248">
        <v>0</v>
      </c>
    </row>
    <row r="249" spans="3:13" x14ac:dyDescent="0.25">
      <c r="C249" t="s">
        <v>424</v>
      </c>
      <c r="E249" s="7" t="s">
        <v>127</v>
      </c>
      <c r="F249" t="s">
        <v>73</v>
      </c>
      <c r="G249">
        <v>3</v>
      </c>
      <c r="K249" s="6">
        <f t="shared" si="9"/>
        <v>0</v>
      </c>
      <c r="L249">
        <v>0</v>
      </c>
      <c r="M249">
        <v>0</v>
      </c>
    </row>
    <row r="250" spans="3:13" x14ac:dyDescent="0.25">
      <c r="C250" t="s">
        <v>425</v>
      </c>
      <c r="E250" s="7" t="s">
        <v>426</v>
      </c>
      <c r="F250" t="s">
        <v>73</v>
      </c>
      <c r="G250">
        <v>1</v>
      </c>
      <c r="K250" s="6">
        <f t="shared" si="9"/>
        <v>0</v>
      </c>
      <c r="L250">
        <v>0</v>
      </c>
      <c r="M250">
        <v>0</v>
      </c>
    </row>
    <row r="251" spans="3:13" x14ac:dyDescent="0.25">
      <c r="C251" t="s">
        <v>427</v>
      </c>
      <c r="E251" s="7" t="s">
        <v>428</v>
      </c>
      <c r="F251" t="s">
        <v>73</v>
      </c>
      <c r="G251">
        <v>3</v>
      </c>
      <c r="K251" s="6">
        <f t="shared" si="9"/>
        <v>0</v>
      </c>
      <c r="L251">
        <v>0</v>
      </c>
      <c r="M251">
        <v>0</v>
      </c>
    </row>
    <row r="252" spans="3:13" x14ac:dyDescent="0.25">
      <c r="C252" t="s">
        <v>429</v>
      </c>
      <c r="E252" s="7" t="s">
        <v>430</v>
      </c>
      <c r="F252" t="s">
        <v>73</v>
      </c>
      <c r="G252">
        <v>1</v>
      </c>
      <c r="K252" s="6">
        <f t="shared" si="9"/>
        <v>0</v>
      </c>
      <c r="L252">
        <v>0</v>
      </c>
      <c r="M252">
        <v>0</v>
      </c>
    </row>
    <row r="253" spans="3:13" x14ac:dyDescent="0.25">
      <c r="C253" t="s">
        <v>431</v>
      </c>
      <c r="E253" s="7" t="s">
        <v>432</v>
      </c>
      <c r="F253" t="s">
        <v>73</v>
      </c>
      <c r="G253">
        <v>2</v>
      </c>
      <c r="K253" s="6">
        <f t="shared" si="9"/>
        <v>0</v>
      </c>
      <c r="L253">
        <v>0</v>
      </c>
      <c r="M253">
        <v>0</v>
      </c>
    </row>
    <row r="254" spans="3:13" s="5" customFormat="1" x14ac:dyDescent="0.25">
      <c r="C254" s="5" t="s">
        <v>433</v>
      </c>
      <c r="E254" s="5" t="s">
        <v>139</v>
      </c>
      <c r="K254" s="9"/>
      <c r="M254" s="5">
        <v>0</v>
      </c>
    </row>
    <row r="255" spans="3:13" s="5" customFormat="1" x14ac:dyDescent="0.25">
      <c r="C255" s="5" t="s">
        <v>434</v>
      </c>
      <c r="E255" s="5" t="s">
        <v>202</v>
      </c>
      <c r="K255" s="9"/>
      <c r="M255" s="5">
        <v>0</v>
      </c>
    </row>
    <row r="256" spans="3:13" x14ac:dyDescent="0.25">
      <c r="C256" t="s">
        <v>435</v>
      </c>
      <c r="E256" t="s">
        <v>204</v>
      </c>
      <c r="F256" t="s">
        <v>24</v>
      </c>
      <c r="G256">
        <v>2586.5949999999998</v>
      </c>
      <c r="I256">
        <v>2484.9697999999999</v>
      </c>
      <c r="K256" s="12">
        <f t="shared" si="9"/>
        <v>0.960710818663146</v>
      </c>
      <c r="L256">
        <v>0</v>
      </c>
      <c r="M256">
        <v>0</v>
      </c>
    </row>
    <row r="257" spans="3:13" x14ac:dyDescent="0.25">
      <c r="C257" t="s">
        <v>436</v>
      </c>
      <c r="E257" t="s">
        <v>437</v>
      </c>
      <c r="F257" t="s">
        <v>24</v>
      </c>
      <c r="G257">
        <v>1308.9780000000001</v>
      </c>
      <c r="I257">
        <v>1289.3305</v>
      </c>
      <c r="K257" s="12">
        <f t="shared" si="9"/>
        <v>0.98499019846017277</v>
      </c>
      <c r="L257">
        <v>0</v>
      </c>
      <c r="M257">
        <v>0</v>
      </c>
    </row>
    <row r="258" spans="3:13" s="5" customFormat="1" x14ac:dyDescent="0.25">
      <c r="C258" s="5" t="s">
        <v>438</v>
      </c>
      <c r="E258" s="5" t="s">
        <v>206</v>
      </c>
      <c r="K258" s="9"/>
      <c r="M258" s="5">
        <v>0</v>
      </c>
    </row>
    <row r="259" spans="3:13" x14ac:dyDescent="0.25">
      <c r="C259" t="s">
        <v>439</v>
      </c>
      <c r="E259" t="s">
        <v>208</v>
      </c>
      <c r="F259" t="s">
        <v>21</v>
      </c>
      <c r="G259">
        <v>336.25200000000001</v>
      </c>
      <c r="I259">
        <f>0.13*2484.9698</f>
        <v>323.04607399999998</v>
      </c>
      <c r="K259" s="17">
        <f t="shared" si="9"/>
        <v>0.96072610423135019</v>
      </c>
      <c r="L259">
        <v>0</v>
      </c>
      <c r="M259">
        <v>0</v>
      </c>
    </row>
    <row r="260" spans="3:13" x14ac:dyDescent="0.25">
      <c r="C260" t="s">
        <v>440</v>
      </c>
      <c r="E260" t="s">
        <v>441</v>
      </c>
      <c r="F260" t="s">
        <v>21</v>
      </c>
      <c r="G260">
        <v>209.43799999999999</v>
      </c>
      <c r="H260">
        <v>209.43799999999999</v>
      </c>
      <c r="I260">
        <f>1289.3305*0.16</f>
        <v>206.29288</v>
      </c>
      <c r="K260" s="14">
        <f t="shared" si="9"/>
        <v>0.98498304987633578</v>
      </c>
      <c r="L260">
        <v>0</v>
      </c>
      <c r="M260">
        <v>0</v>
      </c>
    </row>
    <row r="261" spans="3:13" x14ac:dyDescent="0.25">
      <c r="F261" s="2" t="s">
        <v>479</v>
      </c>
      <c r="G261">
        <f>G259+G260</f>
        <v>545.69000000000005</v>
      </c>
      <c r="K261" s="6">
        <f t="shared" si="9"/>
        <v>0</v>
      </c>
    </row>
    <row r="262" spans="3:13" s="5" customFormat="1" x14ac:dyDescent="0.25">
      <c r="C262" s="5" t="s">
        <v>442</v>
      </c>
      <c r="E262" s="5" t="s">
        <v>221</v>
      </c>
      <c r="K262" s="9"/>
      <c r="M262" s="5">
        <v>0</v>
      </c>
    </row>
    <row r="263" spans="3:13" x14ac:dyDescent="0.25">
      <c r="C263" t="s">
        <v>443</v>
      </c>
      <c r="E263" s="7" t="s">
        <v>444</v>
      </c>
      <c r="F263" t="s">
        <v>104</v>
      </c>
      <c r="G263">
        <v>75.347999999999999</v>
      </c>
      <c r="K263" s="6">
        <f t="shared" si="9"/>
        <v>0</v>
      </c>
      <c r="L263">
        <v>0</v>
      </c>
      <c r="M263">
        <v>0</v>
      </c>
    </row>
    <row r="264" spans="3:13" x14ac:dyDescent="0.25">
      <c r="C264" t="s">
        <v>445</v>
      </c>
      <c r="E264" s="7" t="s">
        <v>446</v>
      </c>
      <c r="F264" t="s">
        <v>104</v>
      </c>
      <c r="G264">
        <v>13.288</v>
      </c>
      <c r="K264" s="6">
        <f t="shared" si="9"/>
        <v>0</v>
      </c>
      <c r="L264">
        <v>0</v>
      </c>
      <c r="M264">
        <v>0</v>
      </c>
    </row>
    <row r="265" spans="3:13" x14ac:dyDescent="0.25">
      <c r="C265" t="s">
        <v>447</v>
      </c>
      <c r="E265" s="7" t="s">
        <v>448</v>
      </c>
      <c r="F265" t="s">
        <v>104</v>
      </c>
      <c r="G265">
        <v>9.2989999999999995</v>
      </c>
      <c r="K265" s="6">
        <f t="shared" si="9"/>
        <v>0</v>
      </c>
      <c r="L265">
        <v>0</v>
      </c>
      <c r="M265">
        <v>0</v>
      </c>
    </row>
    <row r="266" spans="3:13" x14ac:dyDescent="0.25">
      <c r="C266" t="s">
        <v>449</v>
      </c>
      <c r="E266" s="7" t="s">
        <v>450</v>
      </c>
      <c r="F266" t="s">
        <v>104</v>
      </c>
      <c r="G266">
        <v>1.64</v>
      </c>
      <c r="K266" s="6">
        <f t="shared" si="9"/>
        <v>0</v>
      </c>
      <c r="L266">
        <v>0</v>
      </c>
      <c r="M266">
        <v>0</v>
      </c>
    </row>
    <row r="267" spans="3:13" x14ac:dyDescent="0.25">
      <c r="C267" t="s">
        <v>451</v>
      </c>
      <c r="E267" s="7" t="s">
        <v>452</v>
      </c>
      <c r="F267" t="s">
        <v>104</v>
      </c>
      <c r="G267">
        <v>3.8679999999999999</v>
      </c>
      <c r="K267" s="6">
        <f t="shared" si="9"/>
        <v>0</v>
      </c>
      <c r="L267">
        <v>0</v>
      </c>
      <c r="M267">
        <v>0</v>
      </c>
    </row>
    <row r="268" spans="3:13" x14ac:dyDescent="0.25">
      <c r="C268" t="s">
        <v>453</v>
      </c>
      <c r="E268" s="7" t="s">
        <v>454</v>
      </c>
      <c r="F268" t="s">
        <v>104</v>
      </c>
      <c r="G268">
        <v>0.68500000000000005</v>
      </c>
      <c r="K268" s="6">
        <f t="shared" si="9"/>
        <v>0</v>
      </c>
      <c r="L268">
        <v>0</v>
      </c>
      <c r="M268">
        <v>0</v>
      </c>
    </row>
    <row r="269" spans="3:13" x14ac:dyDescent="0.25">
      <c r="C269" t="s">
        <v>455</v>
      </c>
      <c r="E269" s="7" t="s">
        <v>456</v>
      </c>
      <c r="F269" t="s">
        <v>104</v>
      </c>
      <c r="G269">
        <v>485.54300000000001</v>
      </c>
      <c r="K269" s="6">
        <f t="shared" si="9"/>
        <v>0</v>
      </c>
      <c r="L269">
        <v>0</v>
      </c>
      <c r="M269">
        <v>0</v>
      </c>
    </row>
    <row r="270" spans="3:13" x14ac:dyDescent="0.25">
      <c r="C270" t="s">
        <v>457</v>
      </c>
      <c r="E270" s="7" t="s">
        <v>458</v>
      </c>
      <c r="F270" t="s">
        <v>104</v>
      </c>
      <c r="G270">
        <v>85.692999999999998</v>
      </c>
      <c r="K270" s="6">
        <f t="shared" si="9"/>
        <v>0</v>
      </c>
      <c r="L270">
        <v>0</v>
      </c>
      <c r="M270">
        <v>0</v>
      </c>
    </row>
    <row r="271" spans="3:13" x14ac:dyDescent="0.25">
      <c r="C271" t="s">
        <v>459</v>
      </c>
      <c r="E271" s="7" t="s">
        <v>223</v>
      </c>
      <c r="F271" t="s">
        <v>104</v>
      </c>
      <c r="G271">
        <v>34.146000000000001</v>
      </c>
      <c r="K271" s="6">
        <f t="shared" si="9"/>
        <v>0</v>
      </c>
      <c r="L271">
        <v>0</v>
      </c>
      <c r="M271">
        <v>0</v>
      </c>
    </row>
    <row r="272" spans="3:13" x14ac:dyDescent="0.25">
      <c r="C272" t="s">
        <v>460</v>
      </c>
      <c r="E272" s="7" t="s">
        <v>225</v>
      </c>
      <c r="F272" t="s">
        <v>104</v>
      </c>
      <c r="G272">
        <v>6.0270000000000001</v>
      </c>
      <c r="K272" s="6">
        <f t="shared" si="9"/>
        <v>0</v>
      </c>
      <c r="L272">
        <v>0</v>
      </c>
      <c r="M272">
        <v>0</v>
      </c>
    </row>
    <row r="273" spans="3:13" x14ac:dyDescent="0.25">
      <c r="C273" t="s">
        <v>461</v>
      </c>
      <c r="E273" s="7" t="s">
        <v>227</v>
      </c>
      <c r="F273" t="s">
        <v>104</v>
      </c>
      <c r="G273">
        <v>26.863</v>
      </c>
      <c r="K273" s="6">
        <f t="shared" si="9"/>
        <v>0</v>
      </c>
      <c r="L273">
        <v>0</v>
      </c>
      <c r="M273">
        <v>0</v>
      </c>
    </row>
    <row r="274" spans="3:13" x14ac:dyDescent="0.25">
      <c r="C274" t="s">
        <v>462</v>
      </c>
      <c r="E274" s="7" t="s">
        <v>229</v>
      </c>
      <c r="F274" t="s">
        <v>104</v>
      </c>
      <c r="G274">
        <v>377.70800000000003</v>
      </c>
      <c r="K274" s="6">
        <f t="shared" si="9"/>
        <v>0</v>
      </c>
      <c r="L274">
        <v>0</v>
      </c>
      <c r="M274">
        <v>0</v>
      </c>
    </row>
    <row r="275" spans="3:13" x14ac:dyDescent="0.25">
      <c r="C275" t="s">
        <v>463</v>
      </c>
      <c r="E275" s="7" t="s">
        <v>231</v>
      </c>
      <c r="F275" t="s">
        <v>104</v>
      </c>
      <c r="G275">
        <v>66.650999999999996</v>
      </c>
      <c r="K275" s="6">
        <f t="shared" ref="K275:K286" si="11">I275/G275</f>
        <v>0</v>
      </c>
      <c r="L275">
        <v>0</v>
      </c>
      <c r="M275">
        <v>0</v>
      </c>
    </row>
    <row r="276" spans="3:13" x14ac:dyDescent="0.25">
      <c r="C276" t="s">
        <v>464</v>
      </c>
      <c r="E276" s="7" t="s">
        <v>233</v>
      </c>
      <c r="F276" t="s">
        <v>104</v>
      </c>
      <c r="G276">
        <v>146.65799999999999</v>
      </c>
      <c r="K276" s="6">
        <f t="shared" si="11"/>
        <v>0</v>
      </c>
      <c r="L276">
        <v>0</v>
      </c>
      <c r="M276">
        <v>0</v>
      </c>
    </row>
    <row r="277" spans="3:13" x14ac:dyDescent="0.25">
      <c r="C277" t="s">
        <v>465</v>
      </c>
      <c r="E277" s="7" t="s">
        <v>237</v>
      </c>
      <c r="F277" t="s">
        <v>104</v>
      </c>
      <c r="G277">
        <v>0.9</v>
      </c>
      <c r="K277" s="6">
        <f t="shared" si="11"/>
        <v>0</v>
      </c>
      <c r="L277">
        <v>0</v>
      </c>
      <c r="M277">
        <v>0</v>
      </c>
    </row>
    <row r="278" spans="3:13" x14ac:dyDescent="0.25">
      <c r="C278" t="s">
        <v>466</v>
      </c>
      <c r="E278" s="7" t="s">
        <v>239</v>
      </c>
      <c r="F278" t="s">
        <v>104</v>
      </c>
      <c r="G278">
        <v>0.159</v>
      </c>
      <c r="K278" s="6">
        <f t="shared" si="11"/>
        <v>0</v>
      </c>
      <c r="L278">
        <v>0</v>
      </c>
      <c r="M278">
        <v>0</v>
      </c>
    </row>
    <row r="279" spans="3:13" x14ac:dyDescent="0.25">
      <c r="C279" t="s">
        <v>467</v>
      </c>
      <c r="E279" s="7" t="s">
        <v>241</v>
      </c>
      <c r="F279" t="s">
        <v>104</v>
      </c>
      <c r="G279">
        <v>43.710999999999999</v>
      </c>
      <c r="K279" s="6">
        <f t="shared" si="11"/>
        <v>0</v>
      </c>
      <c r="L279">
        <v>0</v>
      </c>
      <c r="M279">
        <v>0</v>
      </c>
    </row>
    <row r="280" spans="3:13" s="5" customFormat="1" x14ac:dyDescent="0.25">
      <c r="C280" s="5" t="s">
        <v>468</v>
      </c>
      <c r="E280" s="5" t="s">
        <v>243</v>
      </c>
      <c r="K280" s="9"/>
      <c r="M280" s="5">
        <v>0</v>
      </c>
    </row>
    <row r="281" spans="3:13" x14ac:dyDescent="0.25">
      <c r="E281" s="7" t="s">
        <v>244</v>
      </c>
      <c r="K281" s="6"/>
    </row>
    <row r="282" spans="3:13" x14ac:dyDescent="0.25">
      <c r="C282" t="s">
        <v>469</v>
      </c>
      <c r="E282" s="7" t="s">
        <v>246</v>
      </c>
      <c r="F282" t="s">
        <v>104</v>
      </c>
      <c r="G282">
        <v>206.739</v>
      </c>
      <c r="K282" s="6">
        <f t="shared" si="11"/>
        <v>0</v>
      </c>
      <c r="L282">
        <v>0</v>
      </c>
      <c r="M282">
        <v>0</v>
      </c>
    </row>
    <row r="283" spans="3:13" x14ac:dyDescent="0.25">
      <c r="C283" t="s">
        <v>470</v>
      </c>
      <c r="E283" s="7" t="s">
        <v>248</v>
      </c>
      <c r="F283" t="s">
        <v>104</v>
      </c>
      <c r="G283">
        <v>206.739</v>
      </c>
      <c r="K283" s="6">
        <f t="shared" si="11"/>
        <v>0</v>
      </c>
      <c r="L283">
        <v>0</v>
      </c>
      <c r="M283">
        <v>0</v>
      </c>
    </row>
    <row r="284" spans="3:13" s="5" customFormat="1" x14ac:dyDescent="0.25">
      <c r="C284" s="5" t="s">
        <v>471</v>
      </c>
      <c r="E284" s="5" t="s">
        <v>250</v>
      </c>
      <c r="K284" s="9"/>
      <c r="M284" s="5">
        <v>0</v>
      </c>
    </row>
    <row r="285" spans="3:13" x14ac:dyDescent="0.25">
      <c r="E285" s="7" t="s">
        <v>251</v>
      </c>
      <c r="K285" s="6"/>
    </row>
    <row r="286" spans="3:13" x14ac:dyDescent="0.25">
      <c r="C286" t="s">
        <v>472</v>
      </c>
      <c r="E286" s="7" t="s">
        <v>253</v>
      </c>
      <c r="F286" t="s">
        <v>21</v>
      </c>
      <c r="G286">
        <v>282.702</v>
      </c>
      <c r="K286" s="6">
        <f t="shared" si="11"/>
        <v>0</v>
      </c>
      <c r="L286">
        <v>0</v>
      </c>
      <c r="M286">
        <v>0</v>
      </c>
    </row>
  </sheetData>
  <pageMargins left="0.7" right="0.7" top="0.78740157499999996" bottom="0.78740157499999996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A6960-3160-4011-AF78-4710ACE2806D}">
  <dimension ref="B5:R275"/>
  <sheetViews>
    <sheetView topLeftCell="B268" workbookViewId="0">
      <selection activeCell="J296" sqref="J296"/>
    </sheetView>
  </sheetViews>
  <sheetFormatPr baseColWidth="10" defaultRowHeight="15" x14ac:dyDescent="0.25"/>
  <cols>
    <col min="2" max="2" width="17.7109375" customWidth="1"/>
  </cols>
  <sheetData>
    <row r="5" spans="3:4" s="2" customFormat="1" x14ac:dyDescent="0.25">
      <c r="C5" s="2" t="s">
        <v>2</v>
      </c>
      <c r="D5" s="2" t="s">
        <v>481</v>
      </c>
    </row>
    <row r="39" spans="2:18" x14ac:dyDescent="0.25">
      <c r="Q39" t="s">
        <v>482</v>
      </c>
      <c r="R39">
        <f>1.86*4</f>
        <v>7.44</v>
      </c>
    </row>
    <row r="43" spans="2:18" s="2" customFormat="1" x14ac:dyDescent="0.25">
      <c r="B43" s="2" t="s">
        <v>1</v>
      </c>
      <c r="C43" s="2" t="s">
        <v>483</v>
      </c>
    </row>
    <row r="75" spans="3:3" x14ac:dyDescent="0.25">
      <c r="C75" t="s">
        <v>484</v>
      </c>
    </row>
    <row r="104" spans="3:18" x14ac:dyDescent="0.25">
      <c r="Q104" t="s">
        <v>485</v>
      </c>
      <c r="R104">
        <f>10.79*2</f>
        <v>21.58</v>
      </c>
    </row>
    <row r="107" spans="3:18" x14ac:dyDescent="0.25">
      <c r="C107" t="s">
        <v>3</v>
      </c>
      <c r="D107" t="s">
        <v>483</v>
      </c>
    </row>
    <row r="142" spans="2:3" s="2" customFormat="1" x14ac:dyDescent="0.25">
      <c r="B142" s="2" t="s">
        <v>487</v>
      </c>
      <c r="C142" s="2" t="s">
        <v>0</v>
      </c>
    </row>
    <row r="178" spans="2:12" s="2" customFormat="1" x14ac:dyDescent="0.25">
      <c r="B178" s="2" t="s">
        <v>1</v>
      </c>
    </row>
    <row r="180" spans="2:12" x14ac:dyDescent="0.25">
      <c r="B180" t="s">
        <v>488</v>
      </c>
      <c r="D180" t="s">
        <v>490</v>
      </c>
      <c r="K180">
        <f>(13*1.55)+((12*1.55)+(0.58*2))+(13*1.55)+((1.55*15)+(1.67*4))+(15*1.55)+((14*1.55)+(0.56*2))</f>
        <v>136.06</v>
      </c>
      <c r="L180" t="s">
        <v>489</v>
      </c>
    </row>
    <row r="184" spans="2:12" s="2" customFormat="1" x14ac:dyDescent="0.25">
      <c r="B184" s="2" t="s">
        <v>4</v>
      </c>
    </row>
    <row r="185" spans="2:12" x14ac:dyDescent="0.25">
      <c r="B185" t="s">
        <v>483</v>
      </c>
    </row>
    <row r="237" spans="2:2" s="8" customFormat="1" x14ac:dyDescent="0.25">
      <c r="B237" s="8" t="s">
        <v>5</v>
      </c>
    </row>
    <row r="238" spans="2:2" x14ac:dyDescent="0.25">
      <c r="B238" t="s">
        <v>0</v>
      </c>
    </row>
    <row r="271" spans="3:3" s="8" customFormat="1" x14ac:dyDescent="0.25">
      <c r="C271" s="8" t="s">
        <v>497</v>
      </c>
    </row>
    <row r="273" spans="4:5" x14ac:dyDescent="0.25">
      <c r="D273" t="s">
        <v>498</v>
      </c>
    </row>
    <row r="274" spans="4:5" x14ac:dyDescent="0.25">
      <c r="D274" t="s">
        <v>499</v>
      </c>
    </row>
    <row r="275" spans="4:5" x14ac:dyDescent="0.25">
      <c r="D275" t="s">
        <v>479</v>
      </c>
      <c r="E275">
        <v>50.6</v>
      </c>
    </row>
  </sheetData>
  <pageMargins left="0.7" right="0.7" top="0.78740157499999996" bottom="0.78740157499999996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FFFA94-4681-469A-B418-BDA2E56970A6}">
  <dimension ref="A1"/>
  <sheetViews>
    <sheetView tabSelected="1" topLeftCell="B25" workbookViewId="0">
      <selection activeCell="L56" sqref="L56"/>
    </sheetView>
  </sheetViews>
  <sheetFormatPr baseColWidth="10" defaultRowHeight="15" x14ac:dyDescent="0.25"/>
  <sheetData/>
  <pageMargins left="0.7" right="0.7" top="0.78740157499999996" bottom="0.78740157499999996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c8b0a239-8406-441f-bf5e-e2a1bfc32374">
      <Terms xmlns="http://schemas.microsoft.com/office/infopath/2007/PartnerControls"/>
    </lcf76f155ced4ddcb4097134ff3c332f>
    <Hilti xmlns="c8b0a239-8406-441f-bf5e-e2a1bfc32374" xsi:nil="true"/>
    <TaxCatchAll xmlns="297bba55-8458-4f7e-95a4-25a032d6253c" xsi:nil="true"/>
    <Datum xmlns="c8b0a239-8406-441f-bf5e-e2a1bfc32374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E0DF8D20FA2F1546982DD94A77DEA354" ma:contentTypeVersion="17" ma:contentTypeDescription="Ein neues Dokument erstellen." ma:contentTypeScope="" ma:versionID="59b231c3c22ce86e3aebe30c336f4df9">
  <xsd:schema xmlns:xsd="http://www.w3.org/2001/XMLSchema" xmlns:xs="http://www.w3.org/2001/XMLSchema" xmlns:p="http://schemas.microsoft.com/office/2006/metadata/properties" xmlns:ns2="c8b0a239-8406-441f-bf5e-e2a1bfc32374" xmlns:ns3="ee5c2bfa-d980-4af0-bffe-6db21401234f" xmlns:ns4="297bba55-8458-4f7e-95a4-25a032d6253c" targetNamespace="http://schemas.microsoft.com/office/2006/metadata/properties" ma:root="true" ma:fieldsID="ab3ce4a8261f6b77dda277f4ae1f7e46" ns2:_="" ns3:_="" ns4:_="">
    <xsd:import namespace="c8b0a239-8406-441f-bf5e-e2a1bfc32374"/>
    <xsd:import namespace="ee5c2bfa-d980-4af0-bffe-6db21401234f"/>
    <xsd:import namespace="297bba55-8458-4f7e-95a4-25a032d6253c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Hilti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LengthInSeconds" minOccurs="0"/>
                <xsd:element ref="ns2:Datum" minOccurs="0"/>
                <xsd:element ref="ns2:MediaServiceAutoKeyPoints" minOccurs="0"/>
                <xsd:element ref="ns2:MediaServiceKeyPoints" minOccurs="0"/>
                <xsd:element ref="ns2:lcf76f155ced4ddcb4097134ff3c332f" minOccurs="0"/>
                <xsd:element ref="ns4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8b0a239-8406-441f-bf5e-e2a1bfc3237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Hilti" ma:index="14" nillable="true" ma:displayName="Hilti" ma:format="Dropdown" ma:internalName="Hilti">
      <xsd:simpleType>
        <xsd:restriction base="dms:Text">
          <xsd:maxLength value="255"/>
        </xsd:restriction>
      </xsd:simpleType>
    </xsd:element>
    <xsd:element name="MediaServiceDateTaken" ma:index="17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8" nillable="true" ma:displayName="MediaLengthInSeconds" ma:hidden="true" ma:internalName="MediaLengthInSeconds" ma:readOnly="true">
      <xsd:simpleType>
        <xsd:restriction base="dms:Unknown"/>
      </xsd:simpleType>
    </xsd:element>
    <xsd:element name="Datum" ma:index="19" nillable="true" ma:displayName="Datum" ma:format="DateOnly" ma:internalName="Datum">
      <xsd:simpleType>
        <xsd:restriction base="dms:DateTime"/>
      </xsd:simpleType>
    </xsd:element>
    <xsd:element name="MediaServiceAutoKeyPoints" ma:index="2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3" nillable="true" ma:taxonomy="true" ma:internalName="lcf76f155ced4ddcb4097134ff3c332f" ma:taxonomyFieldName="MediaServiceImageTags" ma:displayName="Bildmarkierungen" ma:readOnly="false" ma:fieldId="{5cf76f15-5ced-4ddc-b409-7134ff3c332f}" ma:taxonomyMulti="true" ma:sspId="4b04edb5-76d4-47bc-a2b8-a7ed6ed87b3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e5c2bfa-d980-4af0-bffe-6db21401234f" elementFormDefault="qualified">
    <xsd:import namespace="http://schemas.microsoft.com/office/2006/documentManagement/types"/>
    <xsd:import namespace="http://schemas.microsoft.com/office/infopath/2007/PartnerControls"/>
    <xsd:element name="SharedWithUsers" ma:index="15" nillable="true" ma:displayName="Freigegeben für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6" nillable="true" ma:displayName="Freigegeben für -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97bba55-8458-4f7e-95a4-25a032d6253c" elementFormDefault="qualified">
    <xsd:import namespace="http://schemas.microsoft.com/office/2006/documentManagement/types"/>
    <xsd:import namespace="http://schemas.microsoft.com/office/infopath/2007/PartnerControls"/>
    <xsd:element name="TaxCatchAll" ma:index="24" nillable="true" ma:displayName="Taxonomy Catch All Column" ma:hidden="true" ma:list="{61660a8c-6c5c-4868-b69f-e79b9a8c909d}" ma:internalName="TaxCatchAll" ma:showField="CatchAllData" ma:web="ee5c2bfa-d980-4af0-bffe-6db21401234f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haltstyp"/>
        <xsd:element ref="dc:title" minOccurs="0" maxOccurs="1" ma:index="4" ma:displayName="Titel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7E5A2A5F-0F2B-4A09-BFC8-E2A6C6286441}">
  <ds:schemaRefs>
    <ds:schemaRef ds:uri="http://purl.org/dc/dcmitype/"/>
    <ds:schemaRef ds:uri="c8b0a239-8406-441f-bf5e-e2a1bfc32374"/>
    <ds:schemaRef ds:uri="ee5c2bfa-d980-4af0-bffe-6db21401234f"/>
    <ds:schemaRef ds:uri="http://schemas.openxmlformats.org/package/2006/metadata/core-properties"/>
    <ds:schemaRef ds:uri="http://schemas.microsoft.com/office/2006/metadata/properties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297bba55-8458-4f7e-95a4-25a032d6253c"/>
    <ds:schemaRef ds:uri="http://www.w3.org/XML/1998/namespace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2F86E617-7F75-426A-A4EC-2787D3941831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B0697E55-757B-4F69-8C6B-26A7761835AF}"/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3</vt:i4>
      </vt:variant>
    </vt:vector>
  </HeadingPairs>
  <TitlesOfParts>
    <vt:vector size="3" baseType="lpstr">
      <vt:lpstr>LV_Desite Mengenvergleich</vt:lpstr>
      <vt:lpstr>Desite Refrence</vt:lpstr>
      <vt:lpstr>Auswahlgruppen_Desite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Pacheco Pereda, Javier</dc:creator>
  <cp:lastModifiedBy>Kannankattil Ajayakumar, Jayasurya</cp:lastModifiedBy>
  <dcterms:created xsi:type="dcterms:W3CDTF">2022-11-08T06:45:24Z</dcterms:created>
  <dcterms:modified xsi:type="dcterms:W3CDTF">2023-02-14T12:55:05Z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0x010100E0DF8D20FA2F1546982DD94A77DEA354</vt:lpwstr>
  </property>
  <property fmtid="{D5CDD505-2E9C-101B-9397-08002B2CF9AE}" pid="3" name="MediaServiceImageTags">
    <vt:lpwstr/>
  </property>
</Properties>
</file>